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yn\Desktop\"/>
    </mc:Choice>
  </mc:AlternateContent>
  <bookViews>
    <workbookView xWindow="-120" yWindow="-120" windowWidth="20730" windowHeight="11160" tabRatio="795"/>
  </bookViews>
  <sheets>
    <sheet name="INGRESOS 31 DICIEMBRE 2019" sheetId="8" r:id="rId1"/>
    <sheet name="EGRESOS 31 DICIEMBRE 2019" sheetId="11" r:id="rId2"/>
    <sheet name="ESTADO DE ORIGEN Y APLICACION" sheetId="12" r:id="rId3"/>
    <sheet name="CLASIFICACION ECONOMICA " sheetId="13" r:id="rId4"/>
  </sheets>
  <definedNames>
    <definedName name="_xlnm._FilterDatabase" localSheetId="3" hidden="1">'CLASIFICACION ECONOMICA '!$A$1:$E$347</definedName>
    <definedName name="AREA" localSheetId="3">'CLASIFICACION ECONOMICA '!$A$1:$G$323</definedName>
    <definedName name="_xlnm.Print_Titles" localSheetId="3">'CLASIFICACION ECONOMICA '!$1:$3</definedName>
    <definedName name="_xlnm.Print_Titles" localSheetId="1">'EGRESOS 31 DICIEMBRE 2019'!$7:$8</definedName>
    <definedName name="_xlnm.Print_Titles" localSheetId="2">'ESTADO DE ORIGEN Y APLICACION'!$7:$8</definedName>
    <definedName name="_xlnm.Print_Titles" localSheetId="0">'INGRESOS 31 DICIEMBRE 2019'!$7:$8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2" i="12" l="1"/>
  <c r="L61" i="12" l="1"/>
  <c r="L43" i="12" l="1"/>
  <c r="I166" i="11" l="1"/>
  <c r="I164" i="11"/>
  <c r="I163" i="11" s="1"/>
  <c r="I161" i="11"/>
  <c r="I158" i="11"/>
  <c r="I155" i="11"/>
  <c r="I152" i="11"/>
  <c r="I150" i="11"/>
  <c r="I147" i="11"/>
  <c r="I143" i="11"/>
  <c r="I138" i="11"/>
  <c r="I129" i="11"/>
  <c r="I126" i="11"/>
  <c r="I125" i="11" s="1"/>
  <c r="I116" i="11"/>
  <c r="I113" i="11"/>
  <c r="I110" i="11"/>
  <c r="I102" i="11"/>
  <c r="I97" i="11"/>
  <c r="I91" i="11"/>
  <c r="I85" i="11"/>
  <c r="I83" i="11"/>
  <c r="I73" i="11"/>
  <c r="I69" i="11"/>
  <c r="I67" i="11"/>
  <c r="I64" i="11"/>
  <c r="I63" i="11"/>
  <c r="I62" i="11" s="1"/>
  <c r="I54" i="11"/>
  <c r="I46" i="11"/>
  <c r="I40" i="11"/>
  <c r="I34" i="11"/>
  <c r="I31" i="11"/>
  <c r="I26" i="11"/>
  <c r="I23" i="11"/>
  <c r="I17" i="11"/>
  <c r="I14" i="11"/>
  <c r="I10" i="11"/>
  <c r="I128" i="11" l="1"/>
  <c r="I146" i="11"/>
  <c r="I9" i="11"/>
  <c r="I90" i="11"/>
  <c r="I33" i="11"/>
  <c r="I43" i="8" l="1"/>
  <c r="I37" i="8"/>
  <c r="I36" i="8"/>
  <c r="I24" i="8"/>
  <c r="I18" i="8"/>
  <c r="J34" i="8" l="1"/>
  <c r="I34" i="8"/>
  <c r="G34" i="8"/>
  <c r="F34" i="8"/>
  <c r="H35" i="8"/>
  <c r="D34" i="8"/>
  <c r="C34" i="8"/>
  <c r="E35" i="8"/>
  <c r="K35" i="8"/>
  <c r="C35" i="12" l="1"/>
  <c r="L35" i="8"/>
  <c r="D42" i="8" l="1"/>
  <c r="C42" i="8"/>
  <c r="G96" i="11" l="1"/>
  <c r="G160" i="11" l="1"/>
  <c r="G155" i="11"/>
  <c r="G42" i="11" l="1"/>
  <c r="G44" i="8" l="1"/>
  <c r="F42" i="8" l="1"/>
  <c r="J143" i="11" l="1"/>
  <c r="G143" i="11"/>
  <c r="F143" i="11"/>
  <c r="D143" i="11"/>
  <c r="C143" i="11"/>
  <c r="H145" i="11"/>
  <c r="K145" i="11" s="1"/>
  <c r="E145" i="11"/>
  <c r="L271" i="13" l="1"/>
  <c r="L145" i="11"/>
  <c r="M145" i="11"/>
  <c r="L37" i="12" l="1"/>
  <c r="L36" i="12"/>
  <c r="L31" i="12"/>
  <c r="D34" i="12"/>
  <c r="D33" i="12" s="1"/>
  <c r="E34" i="12"/>
  <c r="E33" i="12" s="1"/>
  <c r="F34" i="12"/>
  <c r="F33" i="12" s="1"/>
  <c r="G34" i="12"/>
  <c r="G33" i="12" s="1"/>
  <c r="H34" i="12"/>
  <c r="H33" i="12" s="1"/>
  <c r="I34" i="12"/>
  <c r="I33" i="12" s="1"/>
  <c r="J34" i="12"/>
  <c r="J33" i="12" s="1"/>
  <c r="K34" i="12"/>
  <c r="K33" i="12" s="1"/>
  <c r="L34" i="12"/>
  <c r="L33" i="12" s="1"/>
  <c r="H37" i="8" l="1"/>
  <c r="K37" i="8" s="1"/>
  <c r="H36" i="8"/>
  <c r="I33" i="8"/>
  <c r="J33" i="8"/>
  <c r="G33" i="8"/>
  <c r="F33" i="8"/>
  <c r="E36" i="8"/>
  <c r="E34" i="8" s="1"/>
  <c r="E33" i="8" s="1"/>
  <c r="D33" i="8"/>
  <c r="C33" i="8"/>
  <c r="E37" i="8"/>
  <c r="H34" i="8" l="1"/>
  <c r="H33" i="8" s="1"/>
  <c r="K36" i="8"/>
  <c r="L37" i="8"/>
  <c r="H25" i="8"/>
  <c r="H23" i="8"/>
  <c r="K23" i="8" s="1"/>
  <c r="C36" i="12" l="1"/>
  <c r="C34" i="12" s="1"/>
  <c r="C33" i="12" s="1"/>
  <c r="K34" i="8"/>
  <c r="L36" i="8"/>
  <c r="L34" i="8" l="1"/>
  <c r="L33" i="8" s="1"/>
  <c r="K33" i="8"/>
  <c r="E11" i="11"/>
  <c r="H11" i="11"/>
  <c r="K11" i="11" s="1"/>
  <c r="C14" i="11"/>
  <c r="C17" i="11"/>
  <c r="C23" i="11"/>
  <c r="C26" i="11"/>
  <c r="M11" i="11" l="1"/>
  <c r="L11" i="11"/>
  <c r="J155" i="11"/>
  <c r="F155" i="11"/>
  <c r="D155" i="11"/>
  <c r="C155" i="11"/>
  <c r="E157" i="11"/>
  <c r="H157" i="11"/>
  <c r="K157" i="11" s="1"/>
  <c r="L13" i="13"/>
  <c r="L348" i="13"/>
  <c r="M348" i="13" s="1"/>
  <c r="L345" i="13"/>
  <c r="L342" i="13"/>
  <c r="L333" i="13"/>
  <c r="L330" i="13"/>
  <c r="L317" i="13"/>
  <c r="M317" i="13" s="1"/>
  <c r="L307" i="13"/>
  <c r="M307" i="13" s="1"/>
  <c r="L300" i="13"/>
  <c r="M300" i="13" s="1"/>
  <c r="L294" i="13"/>
  <c r="M294" i="13" s="1"/>
  <c r="L289" i="13"/>
  <c r="M289" i="13" s="1"/>
  <c r="L287" i="13"/>
  <c r="M287" i="13" s="1"/>
  <c r="M272" i="13"/>
  <c r="M271" i="13"/>
  <c r="L270" i="13"/>
  <c r="M267" i="13"/>
  <c r="M266" i="13"/>
  <c r="L265" i="13"/>
  <c r="M247" i="13"/>
  <c r="L234" i="13"/>
  <c r="M234" i="13" s="1"/>
  <c r="L228" i="13"/>
  <c r="L203" i="13"/>
  <c r="L187" i="13"/>
  <c r="L185" i="13"/>
  <c r="L182" i="13"/>
  <c r="L175" i="13"/>
  <c r="L167" i="13"/>
  <c r="L164" i="13"/>
  <c r="M181" i="13" l="1"/>
  <c r="M329" i="13"/>
  <c r="M327" i="13" s="1"/>
  <c r="M305" i="13" s="1"/>
  <c r="M157" i="11"/>
  <c r="L224" i="13"/>
  <c r="L157" i="11"/>
  <c r="M341" i="13"/>
  <c r="J42" i="8" l="1"/>
  <c r="I42" i="8"/>
  <c r="G42" i="8"/>
  <c r="H39" i="12" l="1"/>
  <c r="J39" i="12"/>
  <c r="L32" i="12"/>
  <c r="L30" i="12" s="1"/>
  <c r="L29" i="12" s="1"/>
  <c r="L28" i="12"/>
  <c r="L27" i="12" s="1"/>
  <c r="L25" i="12"/>
  <c r="L23" i="12"/>
  <c r="L21" i="12"/>
  <c r="L20" i="12" s="1"/>
  <c r="L14" i="12"/>
  <c r="L13" i="12" s="1"/>
  <c r="L12" i="12" s="1"/>
  <c r="L11" i="12" s="1"/>
  <c r="C23" i="12"/>
  <c r="E13" i="12"/>
  <c r="E12" i="12" s="1"/>
  <c r="E11" i="12" s="1"/>
  <c r="F13" i="12"/>
  <c r="F12" i="12" s="1"/>
  <c r="F11" i="12" s="1"/>
  <c r="G13" i="12"/>
  <c r="G12" i="12" s="1"/>
  <c r="G11" i="12" s="1"/>
  <c r="H13" i="12"/>
  <c r="H12" i="12" s="1"/>
  <c r="H11" i="12" s="1"/>
  <c r="I13" i="12"/>
  <c r="I12" i="12" s="1"/>
  <c r="I11" i="12" s="1"/>
  <c r="J13" i="12"/>
  <c r="J12" i="12" s="1"/>
  <c r="J11" i="12" s="1"/>
  <c r="K13" i="12"/>
  <c r="K12" i="12" s="1"/>
  <c r="K11" i="12" s="1"/>
  <c r="G17" i="12"/>
  <c r="H17" i="12"/>
  <c r="I17" i="12"/>
  <c r="J17" i="12"/>
  <c r="K17" i="12"/>
  <c r="E20" i="12"/>
  <c r="F20" i="12"/>
  <c r="G20" i="12"/>
  <c r="H20" i="12"/>
  <c r="I20" i="12"/>
  <c r="J20" i="12"/>
  <c r="K20" i="12"/>
  <c r="G22" i="12"/>
  <c r="H22" i="12"/>
  <c r="I22" i="12"/>
  <c r="J22" i="12"/>
  <c r="K22" i="12"/>
  <c r="E27" i="12"/>
  <c r="F27" i="12"/>
  <c r="G27" i="12"/>
  <c r="H27" i="12"/>
  <c r="I27" i="12"/>
  <c r="J27" i="12"/>
  <c r="K27" i="12"/>
  <c r="E30" i="12"/>
  <c r="E29" i="12" s="1"/>
  <c r="F30" i="12"/>
  <c r="F29" i="12" s="1"/>
  <c r="G30" i="12"/>
  <c r="G29" i="12" s="1"/>
  <c r="H30" i="12"/>
  <c r="H29" i="12" s="1"/>
  <c r="I30" i="12"/>
  <c r="I29" i="12" s="1"/>
  <c r="J30" i="12"/>
  <c r="J29" i="12" s="1"/>
  <c r="K30" i="12"/>
  <c r="K29" i="12" s="1"/>
  <c r="G39" i="12"/>
  <c r="K39" i="12"/>
  <c r="E48" i="12"/>
  <c r="E47" i="12" s="1"/>
  <c r="F48" i="12"/>
  <c r="F47" i="12" s="1"/>
  <c r="G48" i="12"/>
  <c r="G47" i="12" s="1"/>
  <c r="H48" i="12"/>
  <c r="H47" i="12" s="1"/>
  <c r="I48" i="12"/>
  <c r="I47" i="12" s="1"/>
  <c r="J48" i="12"/>
  <c r="J47" i="12" s="1"/>
  <c r="K48" i="12"/>
  <c r="K47" i="12" s="1"/>
  <c r="L48" i="12"/>
  <c r="L47" i="12" s="1"/>
  <c r="G57" i="12"/>
  <c r="J57" i="12"/>
  <c r="K57" i="12"/>
  <c r="E59" i="12"/>
  <c r="F59" i="12"/>
  <c r="G59" i="12"/>
  <c r="I59" i="12"/>
  <c r="J59" i="12"/>
  <c r="K59" i="12"/>
  <c r="D13" i="12"/>
  <c r="D12" i="12" s="1"/>
  <c r="D11" i="12" s="1"/>
  <c r="D17" i="12"/>
  <c r="D20" i="12"/>
  <c r="D22" i="12"/>
  <c r="D27" i="12"/>
  <c r="D30" i="12"/>
  <c r="D29" i="12" s="1"/>
  <c r="D48" i="12"/>
  <c r="D47" i="12" s="1"/>
  <c r="D57" i="12"/>
  <c r="D59" i="12"/>
  <c r="C48" i="12"/>
  <c r="C47" i="12" s="1"/>
  <c r="K56" i="12" l="1"/>
  <c r="K54" i="12" s="1"/>
  <c r="J56" i="12"/>
  <c r="J54" i="12" s="1"/>
  <c r="G56" i="12"/>
  <c r="G54" i="12" s="1"/>
  <c r="D56" i="12"/>
  <c r="D54" i="12" s="1"/>
  <c r="D26" i="12"/>
  <c r="H19" i="12"/>
  <c r="H16" i="12" s="1"/>
  <c r="K19" i="12"/>
  <c r="K16" i="12" s="1"/>
  <c r="G19" i="12"/>
  <c r="G16" i="12" s="1"/>
  <c r="D19" i="12"/>
  <c r="D16" i="12" s="1"/>
  <c r="D15" i="12" s="1"/>
  <c r="J19" i="12"/>
  <c r="J16" i="12" s="1"/>
  <c r="I19" i="12"/>
  <c r="I16" i="12" s="1"/>
  <c r="K38" i="12"/>
  <c r="G38" i="12"/>
  <c r="K26" i="12"/>
  <c r="G26" i="12"/>
  <c r="J38" i="12"/>
  <c r="J26" i="12"/>
  <c r="F26" i="12"/>
  <c r="I26" i="12"/>
  <c r="E26" i="12"/>
  <c r="H38" i="12"/>
  <c r="L26" i="12"/>
  <c r="H26" i="12"/>
  <c r="I15" i="12" l="1"/>
  <c r="G15" i="12"/>
  <c r="K15" i="12"/>
  <c r="K9" i="12" s="1"/>
  <c r="K67" i="12" s="1"/>
  <c r="J15" i="12"/>
  <c r="J9" i="12" s="1"/>
  <c r="J67" i="12" s="1"/>
  <c r="H15" i="12"/>
  <c r="H9" i="12" s="1"/>
  <c r="G9" i="12"/>
  <c r="G67" i="12" s="1"/>
  <c r="C166" i="11" l="1"/>
  <c r="C164" i="11"/>
  <c r="C163" i="11" s="1"/>
  <c r="C161" i="11"/>
  <c r="C158" i="11"/>
  <c r="C152" i="11"/>
  <c r="C150" i="11"/>
  <c r="C147" i="11"/>
  <c r="C138" i="11"/>
  <c r="C129" i="11"/>
  <c r="C126" i="11"/>
  <c r="C125" i="11" s="1"/>
  <c r="C116" i="11"/>
  <c r="C113" i="11"/>
  <c r="C110" i="11"/>
  <c r="C102" i="11"/>
  <c r="C97" i="11"/>
  <c r="C91" i="11"/>
  <c r="C85" i="11"/>
  <c r="C83" i="11"/>
  <c r="C73" i="11"/>
  <c r="C69" i="11"/>
  <c r="C67" i="11"/>
  <c r="C62" i="11"/>
  <c r="C54" i="11"/>
  <c r="C46" i="11"/>
  <c r="C40" i="11"/>
  <c r="C34" i="11"/>
  <c r="C31" i="11"/>
  <c r="C10" i="11"/>
  <c r="C146" i="11" l="1"/>
  <c r="C128" i="11"/>
  <c r="C90" i="11"/>
  <c r="C33" i="11"/>
  <c r="C9" i="11"/>
  <c r="C57" i="8"/>
  <c r="C169" i="11" l="1"/>
  <c r="J138" i="11"/>
  <c r="G138" i="11"/>
  <c r="F138" i="11"/>
  <c r="D138" i="11"/>
  <c r="E140" i="11"/>
  <c r="H140" i="11"/>
  <c r="K140" i="11" s="1"/>
  <c r="L243" i="13" l="1"/>
  <c r="M243" i="13" s="1"/>
  <c r="M140" i="11"/>
  <c r="L140" i="11"/>
  <c r="H51" i="8" l="1"/>
  <c r="D158" i="11" l="1"/>
  <c r="F158" i="11"/>
  <c r="G158" i="11"/>
  <c r="J158" i="11"/>
  <c r="E160" i="11"/>
  <c r="H160" i="11"/>
  <c r="K160" i="11" s="1"/>
  <c r="D152" i="11"/>
  <c r="F152" i="11"/>
  <c r="G152" i="11"/>
  <c r="J152" i="11"/>
  <c r="E154" i="11"/>
  <c r="H154" i="11"/>
  <c r="K154" i="11" s="1"/>
  <c r="D69" i="11"/>
  <c r="F69" i="11"/>
  <c r="G69" i="11"/>
  <c r="J69" i="11"/>
  <c r="E72" i="11"/>
  <c r="H72" i="11"/>
  <c r="K72" i="11" s="1"/>
  <c r="L90" i="13" l="1"/>
  <c r="L232" i="13"/>
  <c r="L221" i="13"/>
  <c r="L154" i="11"/>
  <c r="M154" i="11"/>
  <c r="L160" i="11"/>
  <c r="M160" i="11"/>
  <c r="L72" i="11"/>
  <c r="M72" i="11"/>
  <c r="I48" i="8"/>
  <c r="I39" i="8" l="1"/>
  <c r="J39" i="8"/>
  <c r="H45" i="8"/>
  <c r="K45" i="8" s="1"/>
  <c r="C45" i="12" s="1"/>
  <c r="H43" i="8"/>
  <c r="E60" i="8"/>
  <c r="H60" i="8"/>
  <c r="K60" i="8" s="1"/>
  <c r="C60" i="12" s="1"/>
  <c r="K51" i="8"/>
  <c r="F47" i="8"/>
  <c r="E51" i="8"/>
  <c r="D48" i="8"/>
  <c r="D47" i="8" s="1"/>
  <c r="C48" i="8"/>
  <c r="C47" i="8" s="1"/>
  <c r="F39" i="8"/>
  <c r="C39" i="8"/>
  <c r="D39" i="8"/>
  <c r="E45" i="8"/>
  <c r="D10" i="11"/>
  <c r="F10" i="11"/>
  <c r="G10" i="11"/>
  <c r="J10" i="11"/>
  <c r="E13" i="11"/>
  <c r="H13" i="11"/>
  <c r="K13" i="11" s="1"/>
  <c r="J59" i="8"/>
  <c r="I59" i="8"/>
  <c r="G59" i="8"/>
  <c r="F59" i="8"/>
  <c r="D59" i="8"/>
  <c r="C59" i="8"/>
  <c r="C56" i="8" s="1"/>
  <c r="C54" i="8" s="1"/>
  <c r="H16" i="11"/>
  <c r="K16" i="11" s="1"/>
  <c r="J48" i="8"/>
  <c r="J47" i="8" s="1"/>
  <c r="H50" i="8"/>
  <c r="K50" i="8" s="1"/>
  <c r="E50" i="8"/>
  <c r="H167" i="11"/>
  <c r="K167" i="11" s="1"/>
  <c r="H165" i="11"/>
  <c r="K165" i="11" s="1"/>
  <c r="H162" i="11"/>
  <c r="K162" i="11" s="1"/>
  <c r="H159" i="11"/>
  <c r="H156" i="11"/>
  <c r="H153" i="11"/>
  <c r="H151" i="11"/>
  <c r="K151" i="11" s="1"/>
  <c r="H149" i="11"/>
  <c r="K149" i="11" s="1"/>
  <c r="H148" i="11"/>
  <c r="K148" i="11" s="1"/>
  <c r="H144" i="11"/>
  <c r="H142" i="11"/>
  <c r="K142" i="11" s="1"/>
  <c r="H141" i="11"/>
  <c r="K141" i="11" s="1"/>
  <c r="H139" i="11"/>
  <c r="H137" i="11"/>
  <c r="K137" i="11" s="1"/>
  <c r="H136" i="11"/>
  <c r="K136" i="11" s="1"/>
  <c r="H135" i="11"/>
  <c r="K135" i="11" s="1"/>
  <c r="H134" i="11"/>
  <c r="K134" i="11" s="1"/>
  <c r="H133" i="11"/>
  <c r="K133" i="11" s="1"/>
  <c r="H132" i="11"/>
  <c r="K132" i="11" s="1"/>
  <c r="H131" i="11"/>
  <c r="K131" i="11" s="1"/>
  <c r="H130" i="11"/>
  <c r="K130" i="11" s="1"/>
  <c r="H127" i="11"/>
  <c r="K127" i="11" s="1"/>
  <c r="H124" i="11"/>
  <c r="K124" i="11" s="1"/>
  <c r="H123" i="11"/>
  <c r="K123" i="11" s="1"/>
  <c r="H122" i="11"/>
  <c r="K122" i="11" s="1"/>
  <c r="H121" i="11"/>
  <c r="K121" i="11" s="1"/>
  <c r="H120" i="11"/>
  <c r="K120" i="11" s="1"/>
  <c r="H119" i="11"/>
  <c r="K119" i="11" s="1"/>
  <c r="H118" i="11"/>
  <c r="K118" i="11" s="1"/>
  <c r="H117" i="11"/>
  <c r="K117" i="11" s="1"/>
  <c r="H115" i="11"/>
  <c r="K115" i="11" s="1"/>
  <c r="H114" i="11"/>
  <c r="K114" i="11" s="1"/>
  <c r="H112" i="11"/>
  <c r="K112" i="11" s="1"/>
  <c r="H111" i="11"/>
  <c r="K111" i="11" s="1"/>
  <c r="H109" i="11"/>
  <c r="K109" i="11" s="1"/>
  <c r="H108" i="11"/>
  <c r="K108" i="11" s="1"/>
  <c r="H107" i="11"/>
  <c r="K107" i="11" s="1"/>
  <c r="H106" i="11"/>
  <c r="K106" i="11" s="1"/>
  <c r="H105" i="11"/>
  <c r="K105" i="11" s="1"/>
  <c r="H104" i="11"/>
  <c r="K104" i="11" s="1"/>
  <c r="H103" i="11"/>
  <c r="K103" i="11" s="1"/>
  <c r="H101" i="11"/>
  <c r="K101" i="11" s="1"/>
  <c r="H100" i="11"/>
  <c r="K100" i="11" s="1"/>
  <c r="H99" i="11"/>
  <c r="K99" i="11" s="1"/>
  <c r="H98" i="11"/>
  <c r="K98" i="11" s="1"/>
  <c r="H96" i="11"/>
  <c r="K96" i="11" s="1"/>
  <c r="H95" i="11"/>
  <c r="K95" i="11" s="1"/>
  <c r="H94" i="11"/>
  <c r="K94" i="11" s="1"/>
  <c r="H93" i="11"/>
  <c r="K93" i="11" s="1"/>
  <c r="H92" i="11"/>
  <c r="K92" i="11" s="1"/>
  <c r="H89" i="11"/>
  <c r="K89" i="11" s="1"/>
  <c r="H88" i="11"/>
  <c r="K88" i="11" s="1"/>
  <c r="H87" i="11"/>
  <c r="K87" i="11" s="1"/>
  <c r="H86" i="11"/>
  <c r="K86" i="11" s="1"/>
  <c r="H84" i="11"/>
  <c r="K84" i="11" s="1"/>
  <c r="H82" i="11"/>
  <c r="K82" i="11" s="1"/>
  <c r="H81" i="11"/>
  <c r="K81" i="11" s="1"/>
  <c r="H80" i="11"/>
  <c r="K80" i="11" s="1"/>
  <c r="H79" i="11"/>
  <c r="K79" i="11" s="1"/>
  <c r="H78" i="11"/>
  <c r="K78" i="11" s="1"/>
  <c r="H77" i="11"/>
  <c r="K77" i="11" s="1"/>
  <c r="H76" i="11"/>
  <c r="K76" i="11" s="1"/>
  <c r="H75" i="11"/>
  <c r="K75" i="11" s="1"/>
  <c r="H74" i="11"/>
  <c r="K74" i="11" s="1"/>
  <c r="H71" i="11"/>
  <c r="H70" i="11"/>
  <c r="H68" i="11"/>
  <c r="K68" i="11" s="1"/>
  <c r="H66" i="11"/>
  <c r="K66" i="11" s="1"/>
  <c r="H65" i="11"/>
  <c r="K65" i="11" s="1"/>
  <c r="H64" i="11"/>
  <c r="K64" i="11" s="1"/>
  <c r="H63" i="11"/>
  <c r="K63" i="11" s="1"/>
  <c r="H61" i="11"/>
  <c r="K61" i="11" s="1"/>
  <c r="H60" i="11"/>
  <c r="K60" i="11" s="1"/>
  <c r="H59" i="11"/>
  <c r="K59" i="11" s="1"/>
  <c r="H58" i="11"/>
  <c r="K58" i="11" s="1"/>
  <c r="H57" i="11"/>
  <c r="K57" i="11" s="1"/>
  <c r="H56" i="11"/>
  <c r="K56" i="11" s="1"/>
  <c r="H55" i="11"/>
  <c r="K55" i="11" s="1"/>
  <c r="H53" i="11"/>
  <c r="K53" i="11" s="1"/>
  <c r="H52" i="11"/>
  <c r="K52" i="11" s="1"/>
  <c r="H51" i="11"/>
  <c r="K51" i="11" s="1"/>
  <c r="H50" i="11"/>
  <c r="K50" i="11" s="1"/>
  <c r="H49" i="11"/>
  <c r="K49" i="11" s="1"/>
  <c r="H48" i="11"/>
  <c r="K48" i="11" s="1"/>
  <c r="H47" i="11"/>
  <c r="K47" i="11" s="1"/>
  <c r="H45" i="11"/>
  <c r="K45" i="11" s="1"/>
  <c r="H44" i="11"/>
  <c r="K44" i="11" s="1"/>
  <c r="H43" i="11"/>
  <c r="K43" i="11" s="1"/>
  <c r="H42" i="11"/>
  <c r="K42" i="11" s="1"/>
  <c r="H41" i="11"/>
  <c r="K41" i="11" s="1"/>
  <c r="H39" i="11"/>
  <c r="K39" i="11" s="1"/>
  <c r="H38" i="11"/>
  <c r="K38" i="11" s="1"/>
  <c r="H37" i="11"/>
  <c r="K37" i="11" s="1"/>
  <c r="H36" i="11"/>
  <c r="K36" i="11" s="1"/>
  <c r="H35" i="11"/>
  <c r="K35" i="11" s="1"/>
  <c r="H32" i="11"/>
  <c r="K32" i="11" s="1"/>
  <c r="H30" i="11"/>
  <c r="K30" i="11" s="1"/>
  <c r="H29" i="11"/>
  <c r="K29" i="11" s="1"/>
  <c r="H28" i="11"/>
  <c r="K28" i="11" s="1"/>
  <c r="H27" i="11"/>
  <c r="K27" i="11" s="1"/>
  <c r="H25" i="11"/>
  <c r="K25" i="11" s="1"/>
  <c r="H24" i="11"/>
  <c r="K24" i="11" s="1"/>
  <c r="H15" i="11"/>
  <c r="K15" i="11" s="1"/>
  <c r="H12" i="11"/>
  <c r="K12" i="11" s="1"/>
  <c r="J14" i="11"/>
  <c r="J17" i="11"/>
  <c r="J23" i="11"/>
  <c r="J26" i="11"/>
  <c r="J31" i="11"/>
  <c r="J34" i="11"/>
  <c r="J40" i="11"/>
  <c r="J46" i="11"/>
  <c r="J54" i="11"/>
  <c r="J62" i="11"/>
  <c r="J67" i="11"/>
  <c r="J73" i="11"/>
  <c r="J83" i="11"/>
  <c r="J85" i="11"/>
  <c r="J91" i="11"/>
  <c r="J97" i="11"/>
  <c r="J102" i="11"/>
  <c r="J110" i="11"/>
  <c r="J113" i="11"/>
  <c r="J116" i="11"/>
  <c r="J126" i="11"/>
  <c r="J125" i="11" s="1"/>
  <c r="J129" i="11"/>
  <c r="J147" i="11"/>
  <c r="J150" i="11"/>
  <c r="J161" i="11"/>
  <c r="J164" i="11"/>
  <c r="J163" i="11" s="1"/>
  <c r="J166" i="11"/>
  <c r="K25" i="8"/>
  <c r="C25" i="12" s="1"/>
  <c r="H49" i="8"/>
  <c r="K49" i="8" s="1"/>
  <c r="C37" i="12"/>
  <c r="H65" i="8"/>
  <c r="K65" i="8" s="1"/>
  <c r="H64" i="8"/>
  <c r="K64" i="8" s="1"/>
  <c r="H63" i="8"/>
  <c r="K63" i="8" s="1"/>
  <c r="H62" i="8"/>
  <c r="K62" i="8" s="1"/>
  <c r="H61" i="8"/>
  <c r="K61" i="8" s="1"/>
  <c r="C61" i="12" s="1"/>
  <c r="H58" i="8"/>
  <c r="K58" i="8" s="1"/>
  <c r="C58" i="12" s="1"/>
  <c r="C57" i="12" s="1"/>
  <c r="H44" i="8"/>
  <c r="K44" i="8" s="1"/>
  <c r="C44" i="12" s="1"/>
  <c r="H40" i="8"/>
  <c r="H32" i="8"/>
  <c r="K32" i="8" s="1"/>
  <c r="C32" i="12" s="1"/>
  <c r="H31" i="8"/>
  <c r="K31" i="8" s="1"/>
  <c r="C31" i="12" s="1"/>
  <c r="H28" i="8"/>
  <c r="K28" i="8" s="1"/>
  <c r="H24" i="8"/>
  <c r="H21" i="8"/>
  <c r="K21" i="8" s="1"/>
  <c r="C21" i="12" s="1"/>
  <c r="C20" i="12" s="1"/>
  <c r="H18" i="8"/>
  <c r="K18" i="8" s="1"/>
  <c r="H14" i="8"/>
  <c r="K14" i="8" s="1"/>
  <c r="J13" i="8"/>
  <c r="J12" i="8" s="1"/>
  <c r="J11" i="8" s="1"/>
  <c r="J17" i="8"/>
  <c r="J20" i="8"/>
  <c r="J22" i="8"/>
  <c r="J27" i="8"/>
  <c r="J30" i="8"/>
  <c r="J29" i="8" s="1"/>
  <c r="J57" i="8"/>
  <c r="I47" i="8"/>
  <c r="E49" i="8"/>
  <c r="E44" i="8"/>
  <c r="E43" i="8"/>
  <c r="H166" i="11"/>
  <c r="I13" i="8"/>
  <c r="I12" i="8" s="1"/>
  <c r="I11" i="8" s="1"/>
  <c r="I17" i="8"/>
  <c r="I20" i="8"/>
  <c r="I22" i="8"/>
  <c r="H27" i="8"/>
  <c r="I27" i="8"/>
  <c r="I30" i="8"/>
  <c r="I29" i="8" s="1"/>
  <c r="I57" i="8"/>
  <c r="G39" i="8"/>
  <c r="G38" i="8" s="1"/>
  <c r="G27" i="8"/>
  <c r="F27" i="8"/>
  <c r="E27" i="8"/>
  <c r="D27" i="8"/>
  <c r="C27" i="8"/>
  <c r="G147" i="11"/>
  <c r="F147" i="11"/>
  <c r="D147" i="11"/>
  <c r="E148" i="11"/>
  <c r="E65" i="8"/>
  <c r="G57" i="8"/>
  <c r="E64" i="8"/>
  <c r="E63" i="8"/>
  <c r="E62" i="8"/>
  <c r="E61" i="8"/>
  <c r="E58" i="8"/>
  <c r="E57" i="8" s="1"/>
  <c r="D57" i="8"/>
  <c r="F57" i="8"/>
  <c r="F56" i="8" s="1"/>
  <c r="F54" i="8" s="1"/>
  <c r="G14" i="11"/>
  <c r="G17" i="11"/>
  <c r="G23" i="11"/>
  <c r="G26" i="11"/>
  <c r="G31" i="11"/>
  <c r="G34" i="11"/>
  <c r="G40" i="11"/>
  <c r="G46" i="11"/>
  <c r="G54" i="11"/>
  <c r="G62" i="11"/>
  <c r="G67" i="11"/>
  <c r="G73" i="11"/>
  <c r="G83" i="11"/>
  <c r="G85" i="11"/>
  <c r="G91" i="11"/>
  <c r="G97" i="11"/>
  <c r="G102" i="11"/>
  <c r="G110" i="11"/>
  <c r="G113" i="11"/>
  <c r="G116" i="11"/>
  <c r="G126" i="11"/>
  <c r="G125" i="11" s="1"/>
  <c r="G129" i="11"/>
  <c r="G150" i="11"/>
  <c r="G161" i="11"/>
  <c r="G164" i="11"/>
  <c r="G163" i="11" s="1"/>
  <c r="G166" i="11"/>
  <c r="G13" i="8"/>
  <c r="G12" i="8" s="1"/>
  <c r="G11" i="8" s="1"/>
  <c r="G17" i="8"/>
  <c r="G20" i="8"/>
  <c r="G22" i="8"/>
  <c r="G30" i="8"/>
  <c r="G29" i="8" s="1"/>
  <c r="E98" i="11"/>
  <c r="F83" i="11"/>
  <c r="E84" i="11"/>
  <c r="D83" i="11"/>
  <c r="D113" i="11"/>
  <c r="F113" i="11"/>
  <c r="E156" i="11"/>
  <c r="E155" i="11" s="1"/>
  <c r="E153" i="11"/>
  <c r="E152" i="11" s="1"/>
  <c r="E167" i="11"/>
  <c r="E165" i="11"/>
  <c r="E164" i="11" s="1"/>
  <c r="E163" i="11" s="1"/>
  <c r="E162" i="11"/>
  <c r="E161" i="11" s="1"/>
  <c r="E159" i="11"/>
  <c r="E158" i="11" s="1"/>
  <c r="E151" i="11"/>
  <c r="E149" i="11"/>
  <c r="E144" i="11"/>
  <c r="E143" i="11" s="1"/>
  <c r="E142" i="11"/>
  <c r="E141" i="11"/>
  <c r="E139" i="11"/>
  <c r="E137" i="11"/>
  <c r="E136" i="11"/>
  <c r="E135" i="11"/>
  <c r="E134" i="11"/>
  <c r="E133" i="11"/>
  <c r="E132" i="11"/>
  <c r="E131" i="11"/>
  <c r="E130" i="11"/>
  <c r="M130" i="11" s="1"/>
  <c r="E127" i="11"/>
  <c r="E126" i="11" s="1"/>
  <c r="E125" i="11" s="1"/>
  <c r="E124" i="11"/>
  <c r="E123" i="11"/>
  <c r="E122" i="11"/>
  <c r="E121" i="11"/>
  <c r="E120" i="11"/>
  <c r="E119" i="11"/>
  <c r="E118" i="11"/>
  <c r="E117" i="11"/>
  <c r="E115" i="11"/>
  <c r="E114" i="11"/>
  <c r="E112" i="11"/>
  <c r="E111" i="11"/>
  <c r="E109" i="11"/>
  <c r="E108" i="11"/>
  <c r="E107" i="11"/>
  <c r="E106" i="11"/>
  <c r="E105" i="11"/>
  <c r="E104" i="11"/>
  <c r="E103" i="11"/>
  <c r="E101" i="11"/>
  <c r="E100" i="11"/>
  <c r="E99" i="11"/>
  <c r="E96" i="11"/>
  <c r="E95" i="11"/>
  <c r="E94" i="11"/>
  <c r="E93" i="11"/>
  <c r="E92" i="11"/>
  <c r="E89" i="11"/>
  <c r="E88" i="11"/>
  <c r="E87" i="11"/>
  <c r="E86" i="11"/>
  <c r="E82" i="11"/>
  <c r="E81" i="11"/>
  <c r="E80" i="11"/>
  <c r="E79" i="11"/>
  <c r="E78" i="11"/>
  <c r="E77" i="11"/>
  <c r="E76" i="11"/>
  <c r="E75" i="11"/>
  <c r="E74" i="11"/>
  <c r="E71" i="11"/>
  <c r="E70" i="11"/>
  <c r="E68" i="11"/>
  <c r="E67" i="11" s="1"/>
  <c r="E66" i="11"/>
  <c r="E65" i="11"/>
  <c r="E64" i="11"/>
  <c r="E63" i="11"/>
  <c r="E61" i="11"/>
  <c r="E60" i="11"/>
  <c r="E59" i="11"/>
  <c r="E58" i="11"/>
  <c r="E57" i="11"/>
  <c r="E56" i="11"/>
  <c r="E55" i="11"/>
  <c r="E53" i="11"/>
  <c r="E52" i="11"/>
  <c r="E51" i="11"/>
  <c r="E50" i="11"/>
  <c r="E49" i="11"/>
  <c r="E48" i="11"/>
  <c r="E47" i="11"/>
  <c r="E44" i="11"/>
  <c r="E45" i="11"/>
  <c r="E43" i="11"/>
  <c r="E42" i="11"/>
  <c r="E41" i="11"/>
  <c r="E38" i="11"/>
  <c r="E39" i="11"/>
  <c r="F150" i="11"/>
  <c r="F85" i="11"/>
  <c r="F34" i="11"/>
  <c r="D34" i="11"/>
  <c r="D85" i="11"/>
  <c r="F166" i="11"/>
  <c r="D166" i="11"/>
  <c r="F164" i="11"/>
  <c r="F163" i="11" s="1"/>
  <c r="D164" i="11"/>
  <c r="D163" i="11" s="1"/>
  <c r="F161" i="11"/>
  <c r="D161" i="11"/>
  <c r="D150" i="11"/>
  <c r="F129" i="11"/>
  <c r="D129" i="11"/>
  <c r="F126" i="11"/>
  <c r="F125" i="11" s="1"/>
  <c r="D126" i="11"/>
  <c r="D125" i="11" s="1"/>
  <c r="F116" i="11"/>
  <c r="D116" i="11"/>
  <c r="F110" i="11"/>
  <c r="D110" i="11"/>
  <c r="F102" i="11"/>
  <c r="D102" i="11"/>
  <c r="F97" i="11"/>
  <c r="D97" i="11"/>
  <c r="F91" i="11"/>
  <c r="D91" i="11"/>
  <c r="F73" i="11"/>
  <c r="D73" i="11"/>
  <c r="F67" i="11"/>
  <c r="D67" i="11"/>
  <c r="F62" i="11"/>
  <c r="D62" i="11"/>
  <c r="F54" i="11"/>
  <c r="D54" i="11"/>
  <c r="F46" i="11"/>
  <c r="D46" i="11"/>
  <c r="F40" i="11"/>
  <c r="D40" i="11"/>
  <c r="E37" i="11"/>
  <c r="E36" i="11"/>
  <c r="E35" i="11"/>
  <c r="E32" i="11"/>
  <c r="F31" i="11"/>
  <c r="D31" i="11"/>
  <c r="E30" i="11"/>
  <c r="E29" i="11"/>
  <c r="E28" i="11"/>
  <c r="E27" i="11"/>
  <c r="F26" i="11"/>
  <c r="D26" i="11"/>
  <c r="E25" i="11"/>
  <c r="E24" i="11"/>
  <c r="F23" i="11"/>
  <c r="D23" i="11"/>
  <c r="E22" i="11"/>
  <c r="E21" i="11"/>
  <c r="E20" i="11"/>
  <c r="E19" i="11"/>
  <c r="E18" i="11"/>
  <c r="F17" i="11"/>
  <c r="D17" i="11"/>
  <c r="E16" i="11"/>
  <c r="E15" i="11"/>
  <c r="F14" i="11"/>
  <c r="D14" i="11"/>
  <c r="E12" i="11"/>
  <c r="F13" i="8"/>
  <c r="F12" i="8" s="1"/>
  <c r="F11" i="8" s="1"/>
  <c r="F17" i="8"/>
  <c r="F20" i="8"/>
  <c r="F22" i="8"/>
  <c r="F30" i="8"/>
  <c r="F29" i="8" s="1"/>
  <c r="E40" i="8"/>
  <c r="E32" i="8"/>
  <c r="E31" i="8"/>
  <c r="E30" i="8" s="1"/>
  <c r="E29" i="8" s="1"/>
  <c r="E25" i="8"/>
  <c r="E24" i="8"/>
  <c r="E23" i="8"/>
  <c r="E21" i="8"/>
  <c r="E20" i="8" s="1"/>
  <c r="E14" i="8"/>
  <c r="E13" i="8" s="1"/>
  <c r="D13" i="8"/>
  <c r="D12" i="8" s="1"/>
  <c r="D11" i="8" s="1"/>
  <c r="D17" i="8"/>
  <c r="D20" i="8"/>
  <c r="D22" i="8"/>
  <c r="D30" i="8"/>
  <c r="D29" i="8" s="1"/>
  <c r="C30" i="8"/>
  <c r="C29" i="8" s="1"/>
  <c r="C22" i="8"/>
  <c r="C20" i="8"/>
  <c r="E18" i="8"/>
  <c r="E17" i="8" s="1"/>
  <c r="C17" i="8"/>
  <c r="C13" i="8"/>
  <c r="C12" i="8" s="1"/>
  <c r="C11" i="8" s="1"/>
  <c r="H22" i="11"/>
  <c r="K22" i="11" s="1"/>
  <c r="H21" i="11"/>
  <c r="K21" i="11" s="1"/>
  <c r="H20" i="11"/>
  <c r="K20" i="11" s="1"/>
  <c r="H18" i="11"/>
  <c r="K18" i="11" s="1"/>
  <c r="H19" i="11"/>
  <c r="K19" i="11" s="1"/>
  <c r="K27" i="8"/>
  <c r="L28" i="8"/>
  <c r="L27" i="8" s="1"/>
  <c r="E58" i="12" l="1"/>
  <c r="E40" i="12"/>
  <c r="F58" i="12"/>
  <c r="L26" i="13"/>
  <c r="L52" i="13"/>
  <c r="L71" i="13"/>
  <c r="L81" i="13"/>
  <c r="L99" i="13"/>
  <c r="L119" i="13"/>
  <c r="L128" i="13"/>
  <c r="L254" i="13"/>
  <c r="L25" i="13"/>
  <c r="L53" i="13"/>
  <c r="L92" i="13"/>
  <c r="L255" i="13"/>
  <c r="L248" i="13"/>
  <c r="M248" i="13" s="1"/>
  <c r="L54" i="13"/>
  <c r="L68" i="13"/>
  <c r="L73" i="13"/>
  <c r="L93" i="13"/>
  <c r="L97" i="13"/>
  <c r="L126" i="13"/>
  <c r="L138" i="13"/>
  <c r="L256" i="13"/>
  <c r="L260" i="13"/>
  <c r="L249" i="13"/>
  <c r="M249" i="13" s="1"/>
  <c r="K161" i="11"/>
  <c r="L29" i="13"/>
  <c r="L45" i="13"/>
  <c r="L114" i="13"/>
  <c r="L258" i="13"/>
  <c r="K31" i="11"/>
  <c r="L58" i="13"/>
  <c r="L63" i="13"/>
  <c r="L72" i="13"/>
  <c r="L82" i="13"/>
  <c r="L125" i="13"/>
  <c r="L135" i="13"/>
  <c r="L134" i="13" s="1"/>
  <c r="L146" i="13"/>
  <c r="L201" i="13"/>
  <c r="L27" i="13"/>
  <c r="L81" i="11"/>
  <c r="L19" i="13"/>
  <c r="L28" i="13"/>
  <c r="L51" i="13"/>
  <c r="L65" i="13"/>
  <c r="L70" i="13"/>
  <c r="L94" i="13"/>
  <c r="L179" i="13"/>
  <c r="L178" i="13" s="1"/>
  <c r="M163" i="13" s="1"/>
  <c r="M161" i="13" s="1"/>
  <c r="L15" i="13"/>
  <c r="L108" i="13"/>
  <c r="L257" i="13"/>
  <c r="L261" i="13"/>
  <c r="L259" i="13"/>
  <c r="J19" i="8"/>
  <c r="F57" i="12"/>
  <c r="F56" i="12" s="1"/>
  <c r="F54" i="12" s="1"/>
  <c r="L120" i="13"/>
  <c r="L86" i="11"/>
  <c r="L64" i="13"/>
  <c r="L60" i="13"/>
  <c r="E57" i="12"/>
  <c r="E56" i="12" s="1"/>
  <c r="E54" i="12" s="1"/>
  <c r="L16" i="11"/>
  <c r="L105" i="13"/>
  <c r="L195" i="13"/>
  <c r="L147" i="13"/>
  <c r="L145" i="13"/>
  <c r="L144" i="13"/>
  <c r="L143" i="13"/>
  <c r="L141" i="13"/>
  <c r="L140" i="13"/>
  <c r="L133" i="13"/>
  <c r="L132" i="13"/>
  <c r="L130" i="13"/>
  <c r="L129" i="13"/>
  <c r="L127" i="13"/>
  <c r="L124" i="13"/>
  <c r="L122" i="13"/>
  <c r="L121" i="13"/>
  <c r="L117" i="13"/>
  <c r="L116" i="13"/>
  <c r="L107" i="13"/>
  <c r="L104" i="13"/>
  <c r="L95" i="13"/>
  <c r="L98" i="13"/>
  <c r="L84" i="13"/>
  <c r="L83" i="13" s="1"/>
  <c r="L76" i="13"/>
  <c r="L75" i="13"/>
  <c r="L74" i="13"/>
  <c r="L67" i="13"/>
  <c r="L66" i="13"/>
  <c r="L62" i="13"/>
  <c r="L59" i="13"/>
  <c r="L57" i="13"/>
  <c r="L50" i="13"/>
  <c r="L43" i="13"/>
  <c r="L42" i="13"/>
  <c r="L41" i="13"/>
  <c r="L39" i="13"/>
  <c r="L35" i="13"/>
  <c r="L23" i="13"/>
  <c r="L14" i="13"/>
  <c r="M27" i="8"/>
  <c r="L115" i="13"/>
  <c r="L113" i="13"/>
  <c r="L100" i="13"/>
  <c r="L96" i="13"/>
  <c r="L80" i="13"/>
  <c r="L79" i="13"/>
  <c r="K144" i="11"/>
  <c r="H143" i="11"/>
  <c r="L74" i="11"/>
  <c r="L193" i="13"/>
  <c r="L56" i="13"/>
  <c r="G128" i="11"/>
  <c r="K150" i="11"/>
  <c r="L212" i="13"/>
  <c r="L211" i="13" s="1"/>
  <c r="H161" i="11"/>
  <c r="K164" i="11"/>
  <c r="L280" i="13"/>
  <c r="L278" i="13" s="1"/>
  <c r="M278" i="13" s="1"/>
  <c r="M276" i="13" s="1"/>
  <c r="K83" i="11"/>
  <c r="L209" i="13"/>
  <c r="L205" i="13" s="1"/>
  <c r="K156" i="11"/>
  <c r="H155" i="11"/>
  <c r="K166" i="11"/>
  <c r="L355" i="13"/>
  <c r="L353" i="13" s="1"/>
  <c r="M353" i="13" s="1"/>
  <c r="C59" i="12"/>
  <c r="C56" i="12" s="1"/>
  <c r="C54" i="12" s="1"/>
  <c r="L78" i="11"/>
  <c r="E48" i="8"/>
  <c r="E47" i="8" s="1"/>
  <c r="G26" i="8"/>
  <c r="I56" i="8"/>
  <c r="I54" i="8" s="1"/>
  <c r="L21" i="8"/>
  <c r="L20" i="8" s="1"/>
  <c r="C26" i="8"/>
  <c r="F19" i="8"/>
  <c r="F16" i="8" s="1"/>
  <c r="C30" i="12"/>
  <c r="C29" i="12" s="1"/>
  <c r="M14" i="8"/>
  <c r="C19" i="8"/>
  <c r="C16" i="8" s="1"/>
  <c r="C15" i="8" s="1"/>
  <c r="M28" i="8"/>
  <c r="C28" i="12"/>
  <c r="C27" i="12" s="1"/>
  <c r="K24" i="8"/>
  <c r="M24" i="8" s="1"/>
  <c r="J56" i="8"/>
  <c r="J54" i="8" s="1"/>
  <c r="M16" i="11"/>
  <c r="L119" i="11"/>
  <c r="L142" i="13"/>
  <c r="L135" i="11"/>
  <c r="M141" i="11"/>
  <c r="M21" i="11"/>
  <c r="L115" i="11"/>
  <c r="L132" i="11"/>
  <c r="L136" i="11"/>
  <c r="L142" i="11"/>
  <c r="H14" i="11"/>
  <c r="K43" i="8"/>
  <c r="K42" i="8" s="1"/>
  <c r="H42" i="8"/>
  <c r="E42" i="8"/>
  <c r="E39" i="8" s="1"/>
  <c r="E38" i="8" s="1"/>
  <c r="H67" i="11"/>
  <c r="K17" i="8"/>
  <c r="M17" i="8" s="1"/>
  <c r="C18" i="12"/>
  <c r="H17" i="8"/>
  <c r="K13" i="8"/>
  <c r="K12" i="8" s="1"/>
  <c r="K11" i="8" s="1"/>
  <c r="C14" i="12"/>
  <c r="C13" i="12" s="1"/>
  <c r="C12" i="12" s="1"/>
  <c r="C11" i="12" s="1"/>
  <c r="L133" i="11"/>
  <c r="M144" i="11"/>
  <c r="F90" i="11"/>
  <c r="F128" i="11"/>
  <c r="G9" i="11"/>
  <c r="J9" i="11"/>
  <c r="K139" i="11"/>
  <c r="H138" i="11"/>
  <c r="D128" i="11"/>
  <c r="M76" i="11"/>
  <c r="M80" i="11"/>
  <c r="H126" i="11"/>
  <c r="H125" i="11" s="1"/>
  <c r="H85" i="11"/>
  <c r="L149" i="11"/>
  <c r="E138" i="11"/>
  <c r="L127" i="11"/>
  <c r="L126" i="11" s="1"/>
  <c r="L125" i="11" s="1"/>
  <c r="M119" i="11"/>
  <c r="M121" i="11"/>
  <c r="M123" i="11"/>
  <c r="M74" i="11"/>
  <c r="M18" i="11"/>
  <c r="M12" i="11"/>
  <c r="H73" i="11"/>
  <c r="L82" i="11"/>
  <c r="L120" i="11"/>
  <c r="F9" i="11"/>
  <c r="L124" i="11"/>
  <c r="M151" i="11"/>
  <c r="H150" i="11"/>
  <c r="H116" i="11"/>
  <c r="M77" i="11"/>
  <c r="D56" i="8"/>
  <c r="D54" i="8" s="1"/>
  <c r="G56" i="8"/>
  <c r="G54" i="8" s="1"/>
  <c r="M60" i="8"/>
  <c r="L14" i="8"/>
  <c r="L13" i="8" s="1"/>
  <c r="L12" i="8" s="1"/>
  <c r="L11" i="8" s="1"/>
  <c r="K30" i="8"/>
  <c r="K29" i="8" s="1"/>
  <c r="L31" i="8"/>
  <c r="M162" i="11"/>
  <c r="L162" i="11"/>
  <c r="L161" i="11" s="1"/>
  <c r="M131" i="11"/>
  <c r="D9" i="11"/>
  <c r="F33" i="11"/>
  <c r="L80" i="11"/>
  <c r="M20" i="11"/>
  <c r="L22" i="11"/>
  <c r="M117" i="11"/>
  <c r="M13" i="11"/>
  <c r="M78" i="11"/>
  <c r="L165" i="11"/>
  <c r="L164" i="11" s="1"/>
  <c r="L163" i="11" s="1"/>
  <c r="H164" i="11"/>
  <c r="H163" i="11" s="1"/>
  <c r="H48" i="8"/>
  <c r="H47" i="8" s="1"/>
  <c r="D38" i="8"/>
  <c r="D19" i="8"/>
  <c r="D16" i="8" s="1"/>
  <c r="I26" i="8"/>
  <c r="K153" i="11"/>
  <c r="H152" i="11"/>
  <c r="K159" i="11"/>
  <c r="H158" i="11"/>
  <c r="M31" i="8"/>
  <c r="M23" i="8"/>
  <c r="G19" i="8"/>
  <c r="G16" i="8" s="1"/>
  <c r="M21" i="8"/>
  <c r="M32" i="8"/>
  <c r="M44" i="8"/>
  <c r="M61" i="8"/>
  <c r="M63" i="8"/>
  <c r="M25" i="8"/>
  <c r="L63" i="8"/>
  <c r="H129" i="11"/>
  <c r="L65" i="8"/>
  <c r="L45" i="8"/>
  <c r="E110" i="11"/>
  <c r="H113" i="11"/>
  <c r="H110" i="11"/>
  <c r="H54" i="11"/>
  <c r="H34" i="11"/>
  <c r="H31" i="11"/>
  <c r="H26" i="11"/>
  <c r="L87" i="11"/>
  <c r="L89" i="11"/>
  <c r="E17" i="11"/>
  <c r="J90" i="11"/>
  <c r="J146" i="11"/>
  <c r="K147" i="11"/>
  <c r="I58" i="12" s="1"/>
  <c r="G90" i="11"/>
  <c r="M134" i="11"/>
  <c r="L130" i="11"/>
  <c r="M122" i="11"/>
  <c r="E116" i="11"/>
  <c r="M118" i="11"/>
  <c r="M104" i="11"/>
  <c r="E97" i="11"/>
  <c r="M89" i="11"/>
  <c r="E85" i="11"/>
  <c r="M79" i="11"/>
  <c r="E62" i="11"/>
  <c r="E54" i="11"/>
  <c r="M56" i="11"/>
  <c r="L45" i="11"/>
  <c r="E40" i="11"/>
  <c r="M39" i="11"/>
  <c r="M37" i="11"/>
  <c r="I19" i="8"/>
  <c r="I16" i="8" s="1"/>
  <c r="H13" i="8"/>
  <c r="H12" i="8" s="1"/>
  <c r="H11" i="8" s="1"/>
  <c r="M65" i="8"/>
  <c r="L32" i="8"/>
  <c r="K59" i="8"/>
  <c r="E12" i="8"/>
  <c r="E11" i="8" s="1"/>
  <c r="M19" i="11"/>
  <c r="L19" i="11"/>
  <c r="M43" i="11"/>
  <c r="L43" i="11"/>
  <c r="L64" i="8"/>
  <c r="M64" i="8"/>
  <c r="L60" i="8"/>
  <c r="K116" i="11"/>
  <c r="H40" i="11"/>
  <c r="M115" i="11"/>
  <c r="E129" i="11"/>
  <c r="L23" i="8"/>
  <c r="L39" i="11"/>
  <c r="L148" i="11"/>
  <c r="H20" i="8"/>
  <c r="H91" i="11"/>
  <c r="H83" i="11"/>
  <c r="K70" i="11"/>
  <c r="H69" i="11"/>
  <c r="E26" i="8"/>
  <c r="M136" i="11"/>
  <c r="J16" i="8"/>
  <c r="E113" i="11"/>
  <c r="L37" i="11"/>
  <c r="L107" i="11"/>
  <c r="L118" i="11"/>
  <c r="L122" i="11"/>
  <c r="L134" i="11"/>
  <c r="H147" i="11"/>
  <c r="H62" i="11"/>
  <c r="H23" i="11"/>
  <c r="L167" i="11"/>
  <c r="L166" i="11" s="1"/>
  <c r="M124" i="11"/>
  <c r="K20" i="8"/>
  <c r="M20" i="8" s="1"/>
  <c r="H17" i="11"/>
  <c r="L21" i="11"/>
  <c r="E69" i="11"/>
  <c r="C38" i="8"/>
  <c r="H97" i="11"/>
  <c r="L18" i="8"/>
  <c r="L17" i="8" s="1"/>
  <c r="M137" i="11"/>
  <c r="M133" i="11"/>
  <c r="M101" i="11"/>
  <c r="D33" i="11"/>
  <c r="M86" i="11"/>
  <c r="M36" i="11"/>
  <c r="L99" i="11"/>
  <c r="M65" i="11"/>
  <c r="L65" i="11"/>
  <c r="H46" i="11"/>
  <c r="L36" i="11"/>
  <c r="L35" i="11"/>
  <c r="M35" i="11"/>
  <c r="L15" i="11"/>
  <c r="K14" i="11"/>
  <c r="H30" i="8"/>
  <c r="H29" i="8" s="1"/>
  <c r="H26" i="8" s="1"/>
  <c r="J128" i="11"/>
  <c r="L44" i="8"/>
  <c r="M45" i="8"/>
  <c r="M149" i="11"/>
  <c r="L137" i="11"/>
  <c r="M135" i="11"/>
  <c r="M109" i="11"/>
  <c r="M108" i="11"/>
  <c r="L101" i="11"/>
  <c r="M93" i="11"/>
  <c r="L66" i="11"/>
  <c r="E46" i="11"/>
  <c r="L25" i="11"/>
  <c r="E10" i="11"/>
  <c r="L50" i="8"/>
  <c r="M50" i="8"/>
  <c r="F38" i="8"/>
  <c r="K48" i="8"/>
  <c r="L49" i="8"/>
  <c r="M49" i="8"/>
  <c r="M51" i="8"/>
  <c r="L51" i="8"/>
  <c r="M30" i="11"/>
  <c r="L30" i="11"/>
  <c r="M29" i="11"/>
  <c r="L29" i="11"/>
  <c r="M28" i="11"/>
  <c r="L28" i="11"/>
  <c r="L27" i="11"/>
  <c r="K26" i="11"/>
  <c r="M27" i="11"/>
  <c r="M25" i="11"/>
  <c r="M24" i="11"/>
  <c r="L24" i="11"/>
  <c r="K23" i="11"/>
  <c r="L12" i="11"/>
  <c r="K129" i="11"/>
  <c r="M112" i="11"/>
  <c r="L112" i="11"/>
  <c r="M111" i="11"/>
  <c r="L111" i="11"/>
  <c r="K110" i="11"/>
  <c r="L109" i="11"/>
  <c r="M106" i="11"/>
  <c r="L106" i="11"/>
  <c r="L105" i="11"/>
  <c r="M105" i="11"/>
  <c r="H102" i="11"/>
  <c r="L103" i="11"/>
  <c r="K102" i="11"/>
  <c r="M103" i="11"/>
  <c r="L100" i="11"/>
  <c r="M100" i="11"/>
  <c r="K97" i="11"/>
  <c r="L98" i="11"/>
  <c r="L96" i="11"/>
  <c r="M96" i="11"/>
  <c r="M95" i="11"/>
  <c r="L95" i="11"/>
  <c r="M94" i="11"/>
  <c r="L94" i="11"/>
  <c r="K91" i="11"/>
  <c r="M92" i="11"/>
  <c r="L92" i="11"/>
  <c r="M88" i="11"/>
  <c r="K85" i="11"/>
  <c r="K73" i="11"/>
  <c r="M75" i="11"/>
  <c r="K67" i="11"/>
  <c r="M68" i="11"/>
  <c r="L68" i="11"/>
  <c r="L67" i="11" s="1"/>
  <c r="M64" i="11"/>
  <c r="L64" i="11"/>
  <c r="L63" i="11"/>
  <c r="K62" i="11"/>
  <c r="M63" i="11"/>
  <c r="M61" i="11"/>
  <c r="M60" i="11"/>
  <c r="L60" i="11"/>
  <c r="L59" i="11"/>
  <c r="M59" i="11"/>
  <c r="L58" i="11"/>
  <c r="M58" i="11"/>
  <c r="L57" i="11"/>
  <c r="M57" i="11"/>
  <c r="M55" i="11"/>
  <c r="K54" i="11"/>
  <c r="L55" i="11"/>
  <c r="M53" i="11"/>
  <c r="L53" i="11"/>
  <c r="L52" i="11"/>
  <c r="M52" i="11"/>
  <c r="L51" i="11"/>
  <c r="M51" i="11"/>
  <c r="L50" i="11"/>
  <c r="M50" i="11"/>
  <c r="M49" i="11"/>
  <c r="L49" i="11"/>
  <c r="L48" i="11"/>
  <c r="M48" i="11"/>
  <c r="K46" i="11"/>
  <c r="L47" i="11"/>
  <c r="M47" i="11"/>
  <c r="M44" i="11"/>
  <c r="L44" i="11"/>
  <c r="M42" i="11"/>
  <c r="L42" i="11"/>
  <c r="L41" i="11"/>
  <c r="K40" i="11"/>
  <c r="M41" i="11"/>
  <c r="L38" i="11"/>
  <c r="K34" i="11"/>
  <c r="H22" i="8"/>
  <c r="H19" i="8" s="1"/>
  <c r="M18" i="8"/>
  <c r="M165" i="11"/>
  <c r="L141" i="11"/>
  <c r="L131" i="11"/>
  <c r="L123" i="11"/>
  <c r="L121" i="11"/>
  <c r="L117" i="11"/>
  <c r="M107" i="11"/>
  <c r="L108" i="11"/>
  <c r="E102" i="11"/>
  <c r="L104" i="11"/>
  <c r="M99" i="11"/>
  <c r="D90" i="11"/>
  <c r="L88" i="11"/>
  <c r="M81" i="11"/>
  <c r="L79" i="11"/>
  <c r="L77" i="11"/>
  <c r="L75" i="11"/>
  <c r="M66" i="11"/>
  <c r="L61" i="11"/>
  <c r="L56" i="11"/>
  <c r="M45" i="11"/>
  <c r="M38" i="11"/>
  <c r="E34" i="11"/>
  <c r="E26" i="11"/>
  <c r="E23" i="11"/>
  <c r="E14" i="11"/>
  <c r="M15" i="11"/>
  <c r="L18" i="11"/>
  <c r="K17" i="11"/>
  <c r="L25" i="8"/>
  <c r="E166" i="11"/>
  <c r="K40" i="8"/>
  <c r="C40" i="12" s="1"/>
  <c r="L114" i="11"/>
  <c r="K113" i="11"/>
  <c r="M114" i="11"/>
  <c r="G33" i="11"/>
  <c r="D146" i="11"/>
  <c r="G146" i="11"/>
  <c r="D26" i="8"/>
  <c r="F26" i="8"/>
  <c r="M82" i="11"/>
  <c r="M98" i="11"/>
  <c r="M120" i="11"/>
  <c r="M132" i="11"/>
  <c r="M142" i="11"/>
  <c r="M148" i="11"/>
  <c r="E31" i="11"/>
  <c r="L32" i="11"/>
  <c r="L31" i="11" s="1"/>
  <c r="E73" i="11"/>
  <c r="L76" i="11"/>
  <c r="E91" i="11"/>
  <c r="L93" i="11"/>
  <c r="E150" i="11"/>
  <c r="L151" i="11"/>
  <c r="L150" i="11" s="1"/>
  <c r="E83" i="11"/>
  <c r="L84" i="11"/>
  <c r="E59" i="8"/>
  <c r="L61" i="8"/>
  <c r="H10" i="11"/>
  <c r="H57" i="8"/>
  <c r="M62" i="8"/>
  <c r="L62" i="8"/>
  <c r="K71" i="11"/>
  <c r="K126" i="11"/>
  <c r="M127" i="11"/>
  <c r="L144" i="11"/>
  <c r="L143" i="11" s="1"/>
  <c r="E22" i="8"/>
  <c r="L20" i="11"/>
  <c r="F146" i="11"/>
  <c r="E147" i="11"/>
  <c r="J26" i="8"/>
  <c r="J33" i="11"/>
  <c r="M32" i="11"/>
  <c r="M84" i="11"/>
  <c r="M22" i="11"/>
  <c r="M87" i="11"/>
  <c r="H59" i="8"/>
  <c r="L13" i="11"/>
  <c r="L18" i="13" l="1"/>
  <c r="L14" i="11"/>
  <c r="L24" i="13"/>
  <c r="L253" i="13"/>
  <c r="L102" i="13"/>
  <c r="L123" i="13"/>
  <c r="L69" i="13"/>
  <c r="L34" i="13"/>
  <c r="M164" i="11"/>
  <c r="L12" i="13"/>
  <c r="M161" i="11"/>
  <c r="L231" i="13"/>
  <c r="L230" i="13" s="1"/>
  <c r="K163" i="11"/>
  <c r="L156" i="11"/>
  <c r="L155" i="11" s="1"/>
  <c r="L89" i="13"/>
  <c r="L49" i="13"/>
  <c r="L118" i="13"/>
  <c r="L131" i="13"/>
  <c r="L55" i="13"/>
  <c r="F15" i="8"/>
  <c r="F9" i="8" s="1"/>
  <c r="F67" i="8" s="1"/>
  <c r="I15" i="8"/>
  <c r="J15" i="8"/>
  <c r="L61" i="13"/>
  <c r="L40" i="13"/>
  <c r="M33" i="13" s="1"/>
  <c r="L78" i="13"/>
  <c r="L139" i="13"/>
  <c r="L91" i="13"/>
  <c r="L112" i="13"/>
  <c r="M67" i="11"/>
  <c r="G15" i="8"/>
  <c r="G9" i="8" s="1"/>
  <c r="G67" i="8" s="1"/>
  <c r="D15" i="8"/>
  <c r="D9" i="8" s="1"/>
  <c r="D67" i="8" s="1"/>
  <c r="M150" i="11"/>
  <c r="M156" i="11"/>
  <c r="M159" i="11"/>
  <c r="L147" i="11"/>
  <c r="M193" i="13"/>
  <c r="L263" i="13"/>
  <c r="L262" i="13" s="1"/>
  <c r="K143" i="11"/>
  <c r="H58" i="12" s="1"/>
  <c r="K138" i="11"/>
  <c r="H60" i="12" s="1"/>
  <c r="L242" i="13"/>
  <c r="M242" i="13" s="1"/>
  <c r="M240" i="13" s="1"/>
  <c r="L83" i="11"/>
  <c r="K155" i="11"/>
  <c r="L223" i="13"/>
  <c r="L222" i="13" s="1"/>
  <c r="L24" i="8"/>
  <c r="L22" i="8" s="1"/>
  <c r="L19" i="8" s="1"/>
  <c r="L16" i="8" s="1"/>
  <c r="C24" i="12"/>
  <c r="C22" i="12" s="1"/>
  <c r="C19" i="12" s="1"/>
  <c r="K22" i="8"/>
  <c r="K19" i="8" s="1"/>
  <c r="K16" i="8" s="1"/>
  <c r="L70" i="11"/>
  <c r="L88" i="13"/>
  <c r="C26" i="12"/>
  <c r="H16" i="8"/>
  <c r="H15" i="8" s="1"/>
  <c r="M11" i="8"/>
  <c r="M13" i="8"/>
  <c r="K152" i="11"/>
  <c r="I40" i="12" s="1"/>
  <c r="L217" i="13"/>
  <c r="L216" i="13" s="1"/>
  <c r="L153" i="11"/>
  <c r="L152" i="11" s="1"/>
  <c r="L113" i="11"/>
  <c r="I57" i="12"/>
  <c r="I56" i="12" s="1"/>
  <c r="I54" i="12" s="1"/>
  <c r="L30" i="8"/>
  <c r="L29" i="8" s="1"/>
  <c r="L26" i="8" s="1"/>
  <c r="C17" i="12"/>
  <c r="M12" i="8"/>
  <c r="M43" i="8"/>
  <c r="C43" i="12"/>
  <c r="C42" i="12" s="1"/>
  <c r="C39" i="12" s="1"/>
  <c r="C38" i="12" s="1"/>
  <c r="M30" i="8"/>
  <c r="H128" i="11"/>
  <c r="L139" i="11"/>
  <c r="L138" i="11" s="1"/>
  <c r="M139" i="11"/>
  <c r="L110" i="11"/>
  <c r="M59" i="8"/>
  <c r="M70" i="11"/>
  <c r="F169" i="11"/>
  <c r="H9" i="11"/>
  <c r="M153" i="11"/>
  <c r="H90" i="11"/>
  <c r="E146" i="11"/>
  <c r="M97" i="11"/>
  <c r="M110" i="11"/>
  <c r="M40" i="11"/>
  <c r="M62" i="11"/>
  <c r="M85" i="11"/>
  <c r="M17" i="11"/>
  <c r="E9" i="11"/>
  <c r="L85" i="11"/>
  <c r="L97" i="11"/>
  <c r="M46" i="11"/>
  <c r="M54" i="11"/>
  <c r="M129" i="11"/>
  <c r="H33" i="11"/>
  <c r="H146" i="11"/>
  <c r="C9" i="8"/>
  <c r="C67" i="8" s="1"/>
  <c r="K158" i="11"/>
  <c r="L159" i="11"/>
  <c r="L158" i="11" s="1"/>
  <c r="K26" i="8"/>
  <c r="M29" i="8"/>
  <c r="M23" i="11"/>
  <c r="M116" i="11"/>
  <c r="L91" i="11"/>
  <c r="L34" i="11"/>
  <c r="L129" i="11"/>
  <c r="M26" i="11"/>
  <c r="E128" i="11"/>
  <c r="L23" i="11"/>
  <c r="E19" i="8"/>
  <c r="M102" i="11"/>
  <c r="L102" i="11"/>
  <c r="M34" i="11"/>
  <c r="K69" i="11"/>
  <c r="L43" i="8"/>
  <c r="L42" i="8" s="1"/>
  <c r="L26" i="11"/>
  <c r="M14" i="11"/>
  <c r="M73" i="11"/>
  <c r="L54" i="11"/>
  <c r="I169" i="11"/>
  <c r="L40" i="11"/>
  <c r="L73" i="11"/>
  <c r="L48" i="8"/>
  <c r="L47" i="8" s="1"/>
  <c r="D169" i="11"/>
  <c r="L62" i="11"/>
  <c r="L46" i="11"/>
  <c r="M48" i="8"/>
  <c r="K47" i="8"/>
  <c r="M47" i="8" s="1"/>
  <c r="L116" i="11"/>
  <c r="M126" i="11"/>
  <c r="K125" i="11"/>
  <c r="M71" i="11"/>
  <c r="L58" i="8"/>
  <c r="L57" i="8" s="1"/>
  <c r="M58" i="8"/>
  <c r="K57" i="8"/>
  <c r="E90" i="11"/>
  <c r="M91" i="11"/>
  <c r="L40" i="8"/>
  <c r="M40" i="8"/>
  <c r="L10" i="11"/>
  <c r="K10" i="11"/>
  <c r="M113" i="11"/>
  <c r="K90" i="11"/>
  <c r="F24" i="12" s="1"/>
  <c r="E33" i="11"/>
  <c r="J169" i="11"/>
  <c r="G169" i="11"/>
  <c r="M147" i="11"/>
  <c r="L17" i="11"/>
  <c r="M31" i="11"/>
  <c r="E56" i="8"/>
  <c r="E54" i="8" s="1"/>
  <c r="M83" i="11"/>
  <c r="H56" i="8"/>
  <c r="H54" i="8" s="1"/>
  <c r="L59" i="8"/>
  <c r="L71" i="11"/>
  <c r="L60" i="12" l="1"/>
  <c r="L59" i="12" s="1"/>
  <c r="H59" i="12"/>
  <c r="L87" i="13"/>
  <c r="M47" i="13" s="1"/>
  <c r="M11" i="13"/>
  <c r="M9" i="13" s="1"/>
  <c r="M22" i="8"/>
  <c r="M253" i="13"/>
  <c r="M251" i="13" s="1"/>
  <c r="M238" i="13" s="1"/>
  <c r="H57" i="12"/>
  <c r="L58" i="12"/>
  <c r="L57" i="12" s="1"/>
  <c r="L56" i="12" s="1"/>
  <c r="L54" i="12" s="1"/>
  <c r="M125" i="11"/>
  <c r="M163" i="11"/>
  <c r="M155" i="11"/>
  <c r="M211" i="13"/>
  <c r="M138" i="11"/>
  <c r="E22" i="12"/>
  <c r="E19" i="12" s="1"/>
  <c r="M143" i="11"/>
  <c r="M158" i="11"/>
  <c r="F22" i="12"/>
  <c r="F19" i="12" s="1"/>
  <c r="M69" i="11"/>
  <c r="K9" i="11"/>
  <c r="M9" i="11" s="1"/>
  <c r="M191" i="13"/>
  <c r="F17" i="12"/>
  <c r="C16" i="12"/>
  <c r="C15" i="12" s="1"/>
  <c r="C9" i="12" s="1"/>
  <c r="C67" i="12" s="1"/>
  <c r="K128" i="11"/>
  <c r="L69" i="11"/>
  <c r="L33" i="11" s="1"/>
  <c r="I39" i="12"/>
  <c r="I38" i="12" s="1"/>
  <c r="I9" i="12" s="1"/>
  <c r="I67" i="12" s="1"/>
  <c r="M19" i="8"/>
  <c r="F39" i="12"/>
  <c r="F38" i="12" s="1"/>
  <c r="M26" i="8"/>
  <c r="K15" i="8"/>
  <c r="L15" i="8"/>
  <c r="M152" i="11"/>
  <c r="L146" i="11"/>
  <c r="K146" i="11"/>
  <c r="E16" i="8"/>
  <c r="E15" i="8" s="1"/>
  <c r="L128" i="11"/>
  <c r="L9" i="11"/>
  <c r="H169" i="11"/>
  <c r="L90" i="11"/>
  <c r="L56" i="8"/>
  <c r="L54" i="8" s="1"/>
  <c r="L39" i="8"/>
  <c r="L38" i="8" s="1"/>
  <c r="M90" i="11"/>
  <c r="E169" i="11"/>
  <c r="M10" i="11"/>
  <c r="M57" i="8"/>
  <c r="K56" i="8"/>
  <c r="K33" i="11"/>
  <c r="E18" i="12" s="1"/>
  <c r="H56" i="12" l="1"/>
  <c r="H54" i="12" s="1"/>
  <c r="H67" i="12" s="1"/>
  <c r="M7" i="13"/>
  <c r="M5" i="13" s="1"/>
  <c r="M358" i="13" s="1"/>
  <c r="M128" i="11"/>
  <c r="L24" i="12"/>
  <c r="L22" i="12" s="1"/>
  <c r="L19" i="12" s="1"/>
  <c r="F16" i="12"/>
  <c r="F15" i="12" s="1"/>
  <c r="F9" i="12" s="1"/>
  <c r="F67" i="12" s="1"/>
  <c r="D40" i="12"/>
  <c r="D39" i="12" s="1"/>
  <c r="D38" i="12" s="1"/>
  <c r="D9" i="12" s="1"/>
  <c r="D67" i="12" s="1"/>
  <c r="M146" i="11"/>
  <c r="M16" i="8"/>
  <c r="M33" i="11"/>
  <c r="L42" i="12"/>
  <c r="L9" i="8"/>
  <c r="L67" i="8" s="1"/>
  <c r="L169" i="11"/>
  <c r="M56" i="8"/>
  <c r="K54" i="8"/>
  <c r="M54" i="8" s="1"/>
  <c r="K169" i="11"/>
  <c r="E9" i="8"/>
  <c r="M15" i="8"/>
  <c r="L40" i="12" l="1"/>
  <c r="L39" i="12" s="1"/>
  <c r="L38" i="12" s="1"/>
  <c r="E17" i="12"/>
  <c r="E16" i="12" s="1"/>
  <c r="E15" i="12" s="1"/>
  <c r="L18" i="12"/>
  <c r="L17" i="12" s="1"/>
  <c r="L16" i="12" s="1"/>
  <c r="L15" i="12" s="1"/>
  <c r="M169" i="11"/>
  <c r="E39" i="12"/>
  <c r="E38" i="12" s="1"/>
  <c r="E67" i="8"/>
  <c r="E9" i="12" l="1"/>
  <c r="E67" i="12" s="1"/>
  <c r="L9" i="12"/>
  <c r="L67" i="12" s="1"/>
  <c r="I38" i="8"/>
  <c r="I9" i="8" s="1"/>
  <c r="I67" i="8" s="1"/>
  <c r="J38" i="8"/>
  <c r="J9" i="8" s="1"/>
  <c r="J67" i="8" s="1"/>
  <c r="H39" i="8"/>
  <c r="H38" i="8" s="1"/>
  <c r="H9" i="8" s="1"/>
  <c r="H67" i="8" s="1"/>
  <c r="M42" i="8"/>
  <c r="K39" i="8" l="1"/>
  <c r="K38" i="8" s="1"/>
  <c r="M39" i="8" l="1"/>
  <c r="M38" i="8" l="1"/>
  <c r="K9" i="8"/>
  <c r="M9" i="8" l="1"/>
  <c r="K67" i="8"/>
  <c r="M67" i="8" s="1"/>
</calcChain>
</file>

<file path=xl/comments1.xml><?xml version="1.0" encoding="utf-8"?>
<comments xmlns="http://schemas.openxmlformats.org/spreadsheetml/2006/main">
  <authors>
    <author>Evelyn</author>
  </authors>
  <commentList>
    <comment ref="B35" authorId="0" shapeId="0">
      <text>
        <r>
          <rPr>
            <b/>
            <sz val="9"/>
            <color indexed="81"/>
            <rFont val="Tahoma"/>
            <family val="2"/>
          </rPr>
          <t>Evelyn:</t>
        </r>
        <r>
          <rPr>
            <sz val="9"/>
            <color indexed="81"/>
            <rFont val="Tahoma"/>
            <family val="2"/>
          </rPr>
          <t xml:space="preserve">
reintegros de deducibles</t>
        </r>
      </text>
    </comment>
  </commentList>
</comments>
</file>

<file path=xl/comments2.xml><?xml version="1.0" encoding="utf-8"?>
<comments xmlns="http://schemas.openxmlformats.org/spreadsheetml/2006/main">
  <authors>
    <author>Evelyn</author>
  </authors>
  <commentList>
    <comment ref="B35" authorId="0" shapeId="0">
      <text>
        <r>
          <rPr>
            <b/>
            <sz val="9"/>
            <color indexed="81"/>
            <rFont val="Tahoma"/>
            <family val="2"/>
          </rPr>
          <t>Evelyn:</t>
        </r>
        <r>
          <rPr>
            <sz val="9"/>
            <color indexed="81"/>
            <rFont val="Tahoma"/>
            <family val="2"/>
          </rPr>
          <t xml:space="preserve">
reintegros de deducibles</t>
        </r>
      </text>
    </comment>
  </commentList>
</comments>
</file>

<file path=xl/comments3.xml><?xml version="1.0" encoding="utf-8"?>
<comments xmlns="http://schemas.openxmlformats.org/spreadsheetml/2006/main">
  <authors>
    <author>RODRIGUEZMAY</author>
  </authors>
  <commentList>
    <comment ref="K204" authorId="0" shapeId="0">
      <text>
        <r>
          <rPr>
            <b/>
            <sz val="8"/>
            <color indexed="81"/>
            <rFont val="Tahoma"/>
            <family val="2"/>
          </rPr>
          <t>RODRIGUEZMAY:</t>
        </r>
        <r>
          <rPr>
            <sz val="8"/>
            <color indexed="81"/>
            <rFont val="Tahoma"/>
            <family val="2"/>
          </rPr>
          <t xml:space="preserve">
hay que reubicarla </t>
        </r>
      </text>
    </comment>
  </commentList>
</comments>
</file>

<file path=xl/sharedStrings.xml><?xml version="1.0" encoding="utf-8"?>
<sst xmlns="http://schemas.openxmlformats.org/spreadsheetml/2006/main" count="1505" uniqueCount="906">
  <si>
    <t>INSTITUTO NACIONAL DE INNOVACION Y TRANSFERENCIA EN TECNOLOGIA AGROPECUARIA</t>
  </si>
  <si>
    <t>INFORME DE EJECUCION DEL PRESUPUESTO DE INGRESOS</t>
  </si>
  <si>
    <t>CODIGO</t>
  </si>
  <si>
    <t>PRESUPUESTO</t>
  </si>
  <si>
    <t>ORDINARIO</t>
  </si>
  <si>
    <t>TOTAL</t>
  </si>
  <si>
    <t>DIFERENCIA</t>
  </si>
  <si>
    <t>INGRESOS CORRIENTES</t>
  </si>
  <si>
    <t>(En miles de colones)</t>
  </si>
  <si>
    <t>TRANSFERENCIAS CORRIENTES</t>
  </si>
  <si>
    <t>MODIFICACION</t>
  </si>
  <si>
    <t>1.0.0.0.00.00.0.0.000</t>
  </si>
  <si>
    <t>1.1.0.0.00.00.0.0.000</t>
  </si>
  <si>
    <t>1.3.0.0.00.00.0.0.000</t>
  </si>
  <si>
    <t>1.3.1.0.00.00.0.0.000</t>
  </si>
  <si>
    <t>1.3.1.1.00.00.0.0.000</t>
  </si>
  <si>
    <t>1.3.1.2.00.00.0.0.000</t>
  </si>
  <si>
    <t>1.3.9.0.00.00.0.0.000</t>
  </si>
  <si>
    <t>1.4.0.0.00.00.0.0.000</t>
  </si>
  <si>
    <t>1.4.1.0.00.00.0.0.000</t>
  </si>
  <si>
    <t>I TRIMESTRE</t>
  </si>
  <si>
    <t>INGRESO REAL ACUMULADO</t>
  </si>
  <si>
    <t>CLASIFICACIÓN ECONÓMICA</t>
  </si>
  <si>
    <t xml:space="preserve">PORCENTAJE DE EJECUCIÓN </t>
  </si>
  <si>
    <t>1.1.4.1.09.00.0.0.000</t>
  </si>
  <si>
    <t>INGRESOS NO TRIBUTARIOS</t>
  </si>
  <si>
    <t>1.3.2.3.03.01.0.0.000</t>
  </si>
  <si>
    <t>1.3.1.1.01.00.0.0.000</t>
  </si>
  <si>
    <t>1.3.1.2.04.01.0.0.000</t>
  </si>
  <si>
    <t>1.3.1.2.09.02.0.0.000</t>
  </si>
  <si>
    <t>1.4.1.1.00.00.0.0.000</t>
  </si>
  <si>
    <t xml:space="preserve">        -Transferencia del MAG según Ley Nº 8562</t>
  </si>
  <si>
    <t>1.3.1.2.09.01.0.0.000</t>
  </si>
  <si>
    <t>1.3.2.3.03.04.0.0.000</t>
  </si>
  <si>
    <t xml:space="preserve">INGRESOS TRIBUTARIOS </t>
  </si>
  <si>
    <t>1.1.4.0.00.00.0.0.000</t>
  </si>
  <si>
    <t>IMPUESTOS SOBRE COMERCIO EXTERIOR Y TRANSACCIONES INTERNACIONALES</t>
  </si>
  <si>
    <t>1.1.4.1.00.00.0.0.000</t>
  </si>
  <si>
    <t>IMPUESTOS A LAS IMPORTACIONES</t>
  </si>
  <si>
    <t>Otros Impuestos a la Importaciones (Canon arrocero)</t>
  </si>
  <si>
    <t>VENTA DE BIENES Y SERVICIOS</t>
  </si>
  <si>
    <t xml:space="preserve">VENTA DE BIENES </t>
  </si>
  <si>
    <t>Venta de Bienes Agropecuarios y Forestales</t>
  </si>
  <si>
    <t>VENTA DE SERVICIOS</t>
  </si>
  <si>
    <t>1.3.1.2.04.00.0.0.000</t>
  </si>
  <si>
    <t>ALQUILERES</t>
  </si>
  <si>
    <t>Alquiler de edificios e instalaciones</t>
  </si>
  <si>
    <t>1.3.1.2.09.00.0.0.000</t>
  </si>
  <si>
    <t>OTROS SERVICIOS</t>
  </si>
  <si>
    <t>Servicios de investigación y desarrollo</t>
  </si>
  <si>
    <t>1.3.1.2.09.09.0.0.000</t>
  </si>
  <si>
    <t>Venta de otros servicios</t>
  </si>
  <si>
    <t>1.3.2.0.00.00.0.0.000</t>
  </si>
  <si>
    <t>INGRESOS DE LA PROPIEDAD</t>
  </si>
  <si>
    <t>1.3.2.3.00.00.0.0.000</t>
  </si>
  <si>
    <t>RENTA DE ACTIVOS FINANCIEROS</t>
  </si>
  <si>
    <t>1.3.2.3.03.00.0.0.000</t>
  </si>
  <si>
    <t xml:space="preserve">OTRAS VENTAS DE ACTIVOS FINANCIEROS </t>
  </si>
  <si>
    <t>Intereses sobre cuentas corrientes y otros depósitos de Bancos Estatales</t>
  </si>
  <si>
    <t>TRANSFERENCIAS CORRIENTES DEL SECTOR PÚBLICO</t>
  </si>
  <si>
    <t>Transferencias Corrientes del Gobierno Central</t>
  </si>
  <si>
    <t>Servicios de Formación y Capacitación</t>
  </si>
  <si>
    <t>Diferencias por Tipo de Cambio</t>
  </si>
  <si>
    <t>OTROS INGRESOS NO TRIBUTARIOS</t>
  </si>
  <si>
    <t>RESUMEN GENERAL DEL PRESUPUESTO DE EGRESOS</t>
  </si>
  <si>
    <t>PARTIDA Y SUBPARTIDA</t>
  </si>
  <si>
    <t>EGRESO REAL ACUMULADO</t>
  </si>
  <si>
    <t>PORCENTAJE DE EJECUCIÓN</t>
  </si>
  <si>
    <t xml:space="preserve"> REMUNERACIONES</t>
  </si>
  <si>
    <t xml:space="preserve"> REMUNERACIONES BASICAS</t>
  </si>
  <si>
    <t>0.01.01</t>
  </si>
  <si>
    <t xml:space="preserve"> Sueldos para cargos fijos</t>
  </si>
  <si>
    <t>0.01.02</t>
  </si>
  <si>
    <t xml:space="preserve"> Jornales </t>
  </si>
  <si>
    <t xml:space="preserve"> REMUNERACIONES EVENTUALES</t>
  </si>
  <si>
    <t>0.02.01</t>
  </si>
  <si>
    <t xml:space="preserve"> Tiempo extraordinario</t>
  </si>
  <si>
    <t>0.02.05</t>
  </si>
  <si>
    <t xml:space="preserve"> Dietas</t>
  </si>
  <si>
    <t xml:space="preserve"> INCENTIVOS SALARIALES</t>
  </si>
  <si>
    <t>0.03.01</t>
  </si>
  <si>
    <t>Retribuciones por Años Servidos</t>
  </si>
  <si>
    <t>0.03.02</t>
  </si>
  <si>
    <t>Restriccion al ejercicio liberal de la profesion</t>
  </si>
  <si>
    <t>0.03.03</t>
  </si>
  <si>
    <t>Decimotercer mes</t>
  </si>
  <si>
    <t>0.03.04</t>
  </si>
  <si>
    <t xml:space="preserve"> Salario Escolar</t>
  </si>
  <si>
    <t>0.03.99</t>
  </si>
  <si>
    <t xml:space="preserve"> Otros incentivos salariales</t>
  </si>
  <si>
    <t xml:space="preserve"> CONTRIBUCIONES PATRONALES AL DESARROLLO Y LA SEGURIDAD SOCIAL</t>
  </si>
  <si>
    <t>0.04.01</t>
  </si>
  <si>
    <t xml:space="preserve"> Contribución Patronal al Seguro de Salud de la Caja  Costarricense del Seguro Social 9,25% </t>
  </si>
  <si>
    <t>0.04.05</t>
  </si>
  <si>
    <t xml:space="preserve"> Contribución patronal al Banco Popular y de Desarr. Com.0,5%</t>
  </si>
  <si>
    <t xml:space="preserve"> CONTRIBUCIONES PATRONALES A FONDOS DE PENSIONES Y OTROS FONDOS DE CAPITALIZACION </t>
  </si>
  <si>
    <t>0.05.01</t>
  </si>
  <si>
    <t>0.05.02</t>
  </si>
  <si>
    <t xml:space="preserve"> Aporte patronal régimen obligatorio de pensiones 1,5 %</t>
  </si>
  <si>
    <t>0.05.03</t>
  </si>
  <si>
    <t xml:space="preserve"> Aporte patronal al Fondo de Capitalización laboral 3 %</t>
  </si>
  <si>
    <t>0.05.05</t>
  </si>
  <si>
    <t>0.99</t>
  </si>
  <si>
    <t>REMUNERACIONES DIVERSAS</t>
  </si>
  <si>
    <t>0.99.01</t>
  </si>
  <si>
    <t>Gastos de representación</t>
  </si>
  <si>
    <t xml:space="preserve"> SERVICIOS</t>
  </si>
  <si>
    <t xml:space="preserve"> ALQUILERES</t>
  </si>
  <si>
    <t>1.01.01</t>
  </si>
  <si>
    <t xml:space="preserve"> Alquiler de edificios, locales y terrenos</t>
  </si>
  <si>
    <t>1.01.02</t>
  </si>
  <si>
    <t xml:space="preserve"> Alquiler de maquinaria, equipo y mobiliario</t>
  </si>
  <si>
    <t>1.01.04</t>
  </si>
  <si>
    <t xml:space="preserve"> Alquiler y derechos para telecomunicaciones</t>
  </si>
  <si>
    <t>1.01.99</t>
  </si>
  <si>
    <t xml:space="preserve"> Otros alquileres</t>
  </si>
  <si>
    <t xml:space="preserve"> SERVICIOS BASICOS</t>
  </si>
  <si>
    <t>1.02.01</t>
  </si>
  <si>
    <t xml:space="preserve"> Servicio de agua y alcantarillado</t>
  </si>
  <si>
    <t>1.02.02</t>
  </si>
  <si>
    <t xml:space="preserve"> Servicio de energía eléctrica</t>
  </si>
  <si>
    <t>1.02.03</t>
  </si>
  <si>
    <t xml:space="preserve"> Servicios de correo</t>
  </si>
  <si>
    <t xml:space="preserve">1.02.04 </t>
  </si>
  <si>
    <t xml:space="preserve"> Servicio de telecomunicaciones</t>
  </si>
  <si>
    <t>1.02.99</t>
  </si>
  <si>
    <t xml:space="preserve"> Otros servicios básicos</t>
  </si>
  <si>
    <t xml:space="preserve"> SERVICIOS COMERCIALES Y FINANCIEROS</t>
  </si>
  <si>
    <t xml:space="preserve">1.03.01 </t>
  </si>
  <si>
    <t xml:space="preserve">  Información</t>
  </si>
  <si>
    <t>1.03.02</t>
  </si>
  <si>
    <t xml:space="preserve">  Publicidad y propaganda</t>
  </si>
  <si>
    <t>1.03.03</t>
  </si>
  <si>
    <t xml:space="preserve">  Impresión, encuadernación y otros</t>
  </si>
  <si>
    <t xml:space="preserve">1.03.04 </t>
  </si>
  <si>
    <t xml:space="preserve">  Transporte de bienes</t>
  </si>
  <si>
    <t>1.03.05</t>
  </si>
  <si>
    <t>Servicios Aduaneros</t>
  </si>
  <si>
    <t>1.03.06</t>
  </si>
  <si>
    <t xml:space="preserve">  Comisiones y gastos por servicios financ y comerciales</t>
  </si>
  <si>
    <t xml:space="preserve">1.03.07 </t>
  </si>
  <si>
    <t xml:space="preserve">  SERVICIOS DE GESTION Y APOYO</t>
  </si>
  <si>
    <t>1.04.01</t>
  </si>
  <si>
    <t>1.04.02</t>
  </si>
  <si>
    <t xml:space="preserve">  Servicios Juridicos</t>
  </si>
  <si>
    <t>1.04.03</t>
  </si>
  <si>
    <t>1.04.04</t>
  </si>
  <si>
    <t xml:space="preserve">  Servicios en ciencias económicas y sociales</t>
  </si>
  <si>
    <t>1.04.05</t>
  </si>
  <si>
    <t>1.04.06</t>
  </si>
  <si>
    <t xml:space="preserve">  Servicios generales</t>
  </si>
  <si>
    <t>1.04.99</t>
  </si>
  <si>
    <t xml:space="preserve">  Otros servicios de gestión y apoyo</t>
  </si>
  <si>
    <t xml:space="preserve">  GASTOS DE VIAJE Y DE TRANSPORTE</t>
  </si>
  <si>
    <t>1.05.01</t>
  </si>
  <si>
    <t xml:space="preserve">  Transporte dentro del país</t>
  </si>
  <si>
    <t>1.05.02</t>
  </si>
  <si>
    <t xml:space="preserve">  Viáticos dentro del país</t>
  </si>
  <si>
    <t>1.05.03</t>
  </si>
  <si>
    <t xml:space="preserve">  Transporte en el exterior</t>
  </si>
  <si>
    <t>1.05.04</t>
  </si>
  <si>
    <t xml:space="preserve">  Viáticos en el exterior</t>
  </si>
  <si>
    <t xml:space="preserve">  SEGUROS, REASEGUROS Y OTRAS OBLIGACIONES</t>
  </si>
  <si>
    <t>1.06.01</t>
  </si>
  <si>
    <t xml:space="preserve">  Seguros</t>
  </si>
  <si>
    <t xml:space="preserve">  CAPACITACION Y PROTOCOLO</t>
  </si>
  <si>
    <t>1.07.01</t>
  </si>
  <si>
    <t xml:space="preserve">   Actividades de capacitación</t>
  </si>
  <si>
    <t>1.07.02</t>
  </si>
  <si>
    <t xml:space="preserve">   Actividades protocolarias y sociales</t>
  </si>
  <si>
    <t xml:space="preserve">   MATENIMIENTO Y REPARACION</t>
  </si>
  <si>
    <t>1.08.01</t>
  </si>
  <si>
    <t xml:space="preserve">   Mantenimiento de edificios y locales</t>
  </si>
  <si>
    <t>1.08.02</t>
  </si>
  <si>
    <t>1.08.03</t>
  </si>
  <si>
    <t xml:space="preserve">   Mantenimiento de instalaciones y otras obras</t>
  </si>
  <si>
    <t>1.08.04</t>
  </si>
  <si>
    <t xml:space="preserve">   Manten.reparación maquin. Equipo de producción</t>
  </si>
  <si>
    <t>1.08.05</t>
  </si>
  <si>
    <t xml:space="preserve">   Mantenimiento y reparación de equipo de transporte</t>
  </si>
  <si>
    <t>1.08.06</t>
  </si>
  <si>
    <t xml:space="preserve">   Manten, reparac. Maquinaria y equipo de comunicación</t>
  </si>
  <si>
    <t>1.08.07</t>
  </si>
  <si>
    <t xml:space="preserve">   Manten.reparación equipo y mobiliario de oficina</t>
  </si>
  <si>
    <t>1.08.08</t>
  </si>
  <si>
    <t xml:space="preserve">   Manten, reparación equipo de cómputo y sist. De informac.</t>
  </si>
  <si>
    <t>1.08.99</t>
  </si>
  <si>
    <t xml:space="preserve">   Mantenimiento y reparación de otros equipos</t>
  </si>
  <si>
    <t xml:space="preserve">  SERVICIOS DIVERSOS</t>
  </si>
  <si>
    <t>1.99.02</t>
  </si>
  <si>
    <t xml:space="preserve"> Intereses moratorios y multas</t>
  </si>
  <si>
    <t>1.99.05</t>
  </si>
  <si>
    <t>Deducibles</t>
  </si>
  <si>
    <t>1.99.99</t>
  </si>
  <si>
    <t xml:space="preserve">  Otros servicios no especificados</t>
  </si>
  <si>
    <t xml:space="preserve">  MATERIALES Y SUMINISTROS</t>
  </si>
  <si>
    <t xml:space="preserve">  PRODUCTOS QUIMICOS Y CONEXOS</t>
  </si>
  <si>
    <t>2.01.01</t>
  </si>
  <si>
    <t xml:space="preserve">  Combustibles y lubricantes</t>
  </si>
  <si>
    <t>2.01.02</t>
  </si>
  <si>
    <t xml:space="preserve">  Productos farmaceúticos y medicinales</t>
  </si>
  <si>
    <t>2.01.03</t>
  </si>
  <si>
    <t xml:space="preserve">  Productos veterinarios</t>
  </si>
  <si>
    <t>2.01.04</t>
  </si>
  <si>
    <t xml:space="preserve">  Tintas, pinturas y diluyentes</t>
  </si>
  <si>
    <t>2.01.99</t>
  </si>
  <si>
    <t xml:space="preserve">  Otros productos químicos</t>
  </si>
  <si>
    <t xml:space="preserve">  ALIMENTOS  Y PRODUCTOS AGROPECUARIOS</t>
  </si>
  <si>
    <t>2.02.01</t>
  </si>
  <si>
    <t xml:space="preserve">  Productos pecuarios y otras especies</t>
  </si>
  <si>
    <t>2.02.02</t>
  </si>
  <si>
    <t xml:space="preserve">  Productos agroforestales</t>
  </si>
  <si>
    <t>2.02.03</t>
  </si>
  <si>
    <t xml:space="preserve">  Alimentos y bebidas</t>
  </si>
  <si>
    <t>2.02.04</t>
  </si>
  <si>
    <t xml:space="preserve">  Alimentos para animales</t>
  </si>
  <si>
    <t xml:space="preserve">  MATERIALES Y PROD. DE USO EN CONSTRUC.Y MANT</t>
  </si>
  <si>
    <t>2.03.01</t>
  </si>
  <si>
    <t xml:space="preserve">  Materiales y productos metálicos</t>
  </si>
  <si>
    <t>2.03.02</t>
  </si>
  <si>
    <t xml:space="preserve">  Materiales y productos minerales y asfálticos</t>
  </si>
  <si>
    <t>2.03.03</t>
  </si>
  <si>
    <t xml:space="preserve">  Madera y sus derivados</t>
  </si>
  <si>
    <t>2.03.04</t>
  </si>
  <si>
    <t xml:space="preserve">  Materiales y productos eléctricos, telefónic. y de cómputo</t>
  </si>
  <si>
    <t>2.03.05</t>
  </si>
  <si>
    <t xml:space="preserve">  Materiales y productos de vidrio</t>
  </si>
  <si>
    <t>2.03.06</t>
  </si>
  <si>
    <t xml:space="preserve">  Materiales y productos plásticos</t>
  </si>
  <si>
    <t>2.03.99</t>
  </si>
  <si>
    <t xml:space="preserve">  Otros materiales y productos de uso en la construcc.</t>
  </si>
  <si>
    <t>2 04</t>
  </si>
  <si>
    <t xml:space="preserve">  HERRAMIENTAS, REPUESTOS Y ACCESORIOS</t>
  </si>
  <si>
    <t>2 04 01</t>
  </si>
  <si>
    <t xml:space="preserve">  Herramientas e instrumentos</t>
  </si>
  <si>
    <t>2.04.02</t>
  </si>
  <si>
    <t xml:space="preserve">  Repuestos y accesorios</t>
  </si>
  <si>
    <t xml:space="preserve">  BIENES PARA LA PRODUCCION Y COMERCIALIZACION</t>
  </si>
  <si>
    <t>2.05.01</t>
  </si>
  <si>
    <t xml:space="preserve">  Materia prima</t>
  </si>
  <si>
    <t>2.05.99</t>
  </si>
  <si>
    <t>Otros bienes para la produccion y comercializacion</t>
  </si>
  <si>
    <t xml:space="preserve">  UTILES MATERIALES Y SUMINISTROS</t>
  </si>
  <si>
    <t>2.99.01</t>
  </si>
  <si>
    <t xml:space="preserve">  Utiles y materiales de oficina y computo</t>
  </si>
  <si>
    <t>2.99.02</t>
  </si>
  <si>
    <t xml:space="preserve">  Utiles y materiales médicos, hospitalarios y de investigac.</t>
  </si>
  <si>
    <t>2.99.03</t>
  </si>
  <si>
    <t xml:space="preserve">  Productos de papel, cartón e impresos</t>
  </si>
  <si>
    <t>2.99.04</t>
  </si>
  <si>
    <t xml:space="preserve">  Textiles y vestuarios</t>
  </si>
  <si>
    <t>2.99.05</t>
  </si>
  <si>
    <t xml:space="preserve">  Utiles y materiales de limpieza</t>
  </si>
  <si>
    <t>2.99.06</t>
  </si>
  <si>
    <t xml:space="preserve">  Utiles y materiales de resguardo y seguridad</t>
  </si>
  <si>
    <t>2.99.07</t>
  </si>
  <si>
    <t xml:space="preserve"> Utiles y materiales de cocina y comedor</t>
  </si>
  <si>
    <t>2.99.99</t>
  </si>
  <si>
    <t xml:space="preserve">  Otros útiles, materiales y suministros</t>
  </si>
  <si>
    <t xml:space="preserve">  INTERESES Y COMISIONES</t>
  </si>
  <si>
    <t xml:space="preserve"> COMISIONES Y OTROS GASTOS</t>
  </si>
  <si>
    <t>3.04.05</t>
  </si>
  <si>
    <t xml:space="preserve">  Diferencia por tipo de cambio</t>
  </si>
  <si>
    <t xml:space="preserve">  BIENES DURADEROS</t>
  </si>
  <si>
    <t xml:space="preserve">  MAQUINARIA, EQUIPO Y MOBILIARIO</t>
  </si>
  <si>
    <t>5.01.01</t>
  </si>
  <si>
    <t xml:space="preserve">  Maquinaria y equipo para la producción</t>
  </si>
  <si>
    <t>5.01.02</t>
  </si>
  <si>
    <t xml:space="preserve">  Equipo de transporte</t>
  </si>
  <si>
    <t>5.01.03</t>
  </si>
  <si>
    <t xml:space="preserve">  Equipo de comunicación</t>
  </si>
  <si>
    <t>5.01.04</t>
  </si>
  <si>
    <t xml:space="preserve">  Equipo y mobiliario de oficina</t>
  </si>
  <si>
    <t>5.01.05</t>
  </si>
  <si>
    <t>5.01.06</t>
  </si>
  <si>
    <t xml:space="preserve">  Equipo sanitario, de laboratorio  e investigación</t>
  </si>
  <si>
    <t>5.01.07</t>
  </si>
  <si>
    <t>5.01.99</t>
  </si>
  <si>
    <t xml:space="preserve">  Maquinaria y equipo diverso</t>
  </si>
  <si>
    <t xml:space="preserve">  CONSTRUCCIONES, ADICIONES Y MEJORAS</t>
  </si>
  <si>
    <t>5.02.01</t>
  </si>
  <si>
    <t>Edificios</t>
  </si>
  <si>
    <t>5.02.07</t>
  </si>
  <si>
    <t>Instalaciones</t>
  </si>
  <si>
    <t>5.02.99</t>
  </si>
  <si>
    <t xml:space="preserve">  Otras construcciones, adiciones y mejoras</t>
  </si>
  <si>
    <t xml:space="preserve">  BIENES DURADEROS DIVERSOS</t>
  </si>
  <si>
    <t>5.99.01</t>
  </si>
  <si>
    <t xml:space="preserve">  Semovientes</t>
  </si>
  <si>
    <t xml:space="preserve">  TRANSFERENCIAS CORRIENTES</t>
  </si>
  <si>
    <t>6.01</t>
  </si>
  <si>
    <t>TRANSFERENCIAS SECTOR PUBLICO</t>
  </si>
  <si>
    <t>6.01.08</t>
  </si>
  <si>
    <t>Fondos en fideicomiso gasto corriente</t>
  </si>
  <si>
    <t xml:space="preserve">  TRANSFERENCIA CORRIENTES A PERSONA</t>
  </si>
  <si>
    <t>6.02.01</t>
  </si>
  <si>
    <t xml:space="preserve">  Becas a funcionarios</t>
  </si>
  <si>
    <t>6.03</t>
  </si>
  <si>
    <t>PRESTACIONES</t>
  </si>
  <si>
    <t>6.03.01</t>
  </si>
  <si>
    <t>Prestaciones Legales</t>
  </si>
  <si>
    <t xml:space="preserve">  TRANSFERENCIAS CORR. ENTID.PRIVADAS SIN FINES LUCRO</t>
  </si>
  <si>
    <t>6.04.01</t>
  </si>
  <si>
    <t>6.06</t>
  </si>
  <si>
    <t>OTRAS TRANSFERENCIAS CORRIENTES AL SECTOR PRIVADO</t>
  </si>
  <si>
    <t>6.06.01</t>
  </si>
  <si>
    <t>Indemnizaciones</t>
  </si>
  <si>
    <t>6.07</t>
  </si>
  <si>
    <t>TRANSFERENCIAS CORRIENTES AL SECTOR EXTERNO</t>
  </si>
  <si>
    <t>6.07.01</t>
  </si>
  <si>
    <t>Transferencias Corrientes a Organismos Internacionales</t>
  </si>
  <si>
    <t>TRANSFERENCIAS DE CAPITAL</t>
  </si>
  <si>
    <t>7.01</t>
  </si>
  <si>
    <t>TRANSFERENCIAS DE CAPITAL AL SECTOR PUBLICO</t>
  </si>
  <si>
    <t>7.01.02</t>
  </si>
  <si>
    <t>Transferencias de capital a Organos desconcentrados Comisión Nacional de Emergencia</t>
  </si>
  <si>
    <t xml:space="preserve">CUENTAS  ESPECIALES </t>
  </si>
  <si>
    <t>9.02</t>
  </si>
  <si>
    <t>Sumas sin asignacion presupuestaria</t>
  </si>
  <si>
    <t>1.01.03</t>
  </si>
  <si>
    <t xml:space="preserve"> Alquiler de equipo de cómputo</t>
  </si>
  <si>
    <t>1.99.03</t>
  </si>
  <si>
    <t xml:space="preserve">  Transferencias corrientes a Asociaciones </t>
  </si>
  <si>
    <t>IMPUESTOS</t>
  </si>
  <si>
    <t>1.09.99</t>
  </si>
  <si>
    <t>Otros impuestos</t>
  </si>
  <si>
    <t>II TRIMESTRE</t>
  </si>
  <si>
    <t>3.0.0.0.00.00.0.0.000</t>
  </si>
  <si>
    <t>FINANCIAMIENTO</t>
  </si>
  <si>
    <t>3.3.0.0.00.00.0.0.000</t>
  </si>
  <si>
    <t>RECURSOS DE VIGENCIAS ANTERIORES</t>
  </si>
  <si>
    <t>3.3.1.0.00.00.0.0.000</t>
  </si>
  <si>
    <t xml:space="preserve">   SUPERÁVIT LIBRE</t>
  </si>
  <si>
    <t xml:space="preserve">      -Superávit del INTA </t>
  </si>
  <si>
    <t>3.3.2.0.00.00.0.0.000</t>
  </si>
  <si>
    <t xml:space="preserve">   SUPERÁVIT ESPECÍFICO</t>
  </si>
  <si>
    <t xml:space="preserve">      -Superávit Proyecto Inocuidad de Lechuga (Fontagro)</t>
  </si>
  <si>
    <t xml:space="preserve">      -Superávit Proyecto de Tomate (Fontagro)</t>
  </si>
  <si>
    <t>1.3.2.2.00.00.0.0.000</t>
  </si>
  <si>
    <t>RENTA DE LA PROPIEDAD</t>
  </si>
  <si>
    <t>1.3.2.2.02.00.0.0.000</t>
  </si>
  <si>
    <t>Alquiler de terrenos</t>
  </si>
  <si>
    <t xml:space="preserve">        -Transferencia de INCOPESCA</t>
  </si>
  <si>
    <t xml:space="preserve">        -Transferencia de SENARA</t>
  </si>
  <si>
    <t>III TRIMESTRE</t>
  </si>
  <si>
    <t>TRANSFERENCIAS CORRIENTES DEL SECTOR EXTERNO</t>
  </si>
  <si>
    <t>1.4.3.0.00.00.0.0.000</t>
  </si>
  <si>
    <t>1.4.3.1.00.00.0.0.000</t>
  </si>
  <si>
    <t>Transferencias Corrientes de Organismos Internacionales</t>
  </si>
  <si>
    <t xml:space="preserve">        -Transferencia del CATIE</t>
  </si>
  <si>
    <t>0.01.03</t>
  </si>
  <si>
    <t xml:space="preserve">        -Transferencia del INTSORMIL </t>
  </si>
  <si>
    <t>1.07.03</t>
  </si>
  <si>
    <t>Gastos de representación institucional</t>
  </si>
  <si>
    <t>Otras Prestaciones</t>
  </si>
  <si>
    <t>6.03.99</t>
  </si>
  <si>
    <t>6.06.02</t>
  </si>
  <si>
    <t>Reintegros o Devoluciones</t>
  </si>
  <si>
    <t xml:space="preserve">        -Transferencia Proyecto Tomate (Fontagro)</t>
  </si>
  <si>
    <t xml:space="preserve">      -Superávit Proyecto Inocuidad de Papa (CIP) </t>
  </si>
  <si>
    <t xml:space="preserve">      -Superávit Proyecto INTSORMIL</t>
  </si>
  <si>
    <t>5.02.02</t>
  </si>
  <si>
    <t>Vias de comunicación terrestre</t>
  </si>
  <si>
    <t>6.01.02</t>
  </si>
  <si>
    <t>Transferencias Corrientes a Organos Desconcentrados</t>
  </si>
  <si>
    <t>INFORME DE ORIGEN Y APLICACIÓN DE FONDOS</t>
  </si>
  <si>
    <t>REMUNERACIONES</t>
  </si>
  <si>
    <t>SERVICIOS</t>
  </si>
  <si>
    <t>MATERIALES Y SUMINISTROS</t>
  </si>
  <si>
    <t>INTERESES Y COMISIONES</t>
  </si>
  <si>
    <t>BIENES DURADEROS</t>
  </si>
  <si>
    <t>CUENTAS ESPECIALES</t>
  </si>
  <si>
    <t xml:space="preserve"> Contribución patronal al fondo de pensiones CCSS 5,08%</t>
  </si>
  <si>
    <t>TABLA DE EQUIVALENCIA</t>
  </si>
  <si>
    <t>Código por</t>
  </si>
  <si>
    <r>
      <t xml:space="preserve">CLASIFICACION ECONÓMICA DE GASTOS REALES                                 </t>
    </r>
    <r>
      <rPr>
        <b/>
        <sz val="8"/>
        <rFont val="Arial"/>
        <family val="2"/>
      </rPr>
      <t>(en miles de colones)</t>
    </r>
  </si>
  <si>
    <t>1</t>
  </si>
  <si>
    <t>GASTOS CORRIENTES</t>
  </si>
  <si>
    <t>1.1</t>
  </si>
  <si>
    <t>GASTOS DE CONSUMO</t>
  </si>
  <si>
    <t>1.1.1</t>
  </si>
  <si>
    <t>1.1.1.1</t>
  </si>
  <si>
    <t xml:space="preserve">Sueldos y salarios </t>
  </si>
  <si>
    <t>0.0 1</t>
  </si>
  <si>
    <t>REMUNERACIONES BÁSICAS</t>
  </si>
  <si>
    <t xml:space="preserve">Sueldos para cargos fijos </t>
  </si>
  <si>
    <t>Jornales</t>
  </si>
  <si>
    <t>Servicios especiales</t>
  </si>
  <si>
    <t>0.01.04</t>
  </si>
  <si>
    <t>Sueldos a base de comisión</t>
  </si>
  <si>
    <t>0.01.05</t>
  </si>
  <si>
    <t xml:space="preserve">Suplencias </t>
  </si>
  <si>
    <t>0.02</t>
  </si>
  <si>
    <t>REMUNERACIONES EVENTUALES</t>
  </si>
  <si>
    <t>Tiempo extraordinario</t>
  </si>
  <si>
    <t>0.02.02</t>
  </si>
  <si>
    <t>Recargo de funciones</t>
  </si>
  <si>
    <t>0.02.03</t>
  </si>
  <si>
    <t>Disponibilidad laboral</t>
  </si>
  <si>
    <t>0.02.04</t>
  </si>
  <si>
    <t>Compensación de vacaciones</t>
  </si>
  <si>
    <t>Dietas</t>
  </si>
  <si>
    <t>0.03</t>
  </si>
  <si>
    <t>INCENTIVOS SALARIALES</t>
  </si>
  <si>
    <t>Retribución por años servidos</t>
  </si>
  <si>
    <t>Restricción al ejercicio liberal de la profesión</t>
  </si>
  <si>
    <t>Salario escolar</t>
  </si>
  <si>
    <t>Otros incentivos salariales</t>
  </si>
  <si>
    <t>Gastos de representación personal</t>
  </si>
  <si>
    <t>0.99.99</t>
  </si>
  <si>
    <t>Otras remuneraciones</t>
  </si>
  <si>
    <t>1.1.1.2</t>
  </si>
  <si>
    <t>Contribuciones sociales</t>
  </si>
  <si>
    <t xml:space="preserve"> </t>
  </si>
  <si>
    <t>0.04</t>
  </si>
  <si>
    <t>CONTRIBUCIONES PATRONALES AL DESARROLLO Y LA SEGURIDAD SOCIAL</t>
  </si>
  <si>
    <t>Contribución Patronal al Seguro de Salud de la Caja Costarricense de Seguro Social</t>
  </si>
  <si>
    <t>0.04.02</t>
  </si>
  <si>
    <t xml:space="preserve">Contribución Patronal al Instituto Mixto de Ayuda Social </t>
  </si>
  <si>
    <t>0.04.03</t>
  </si>
  <si>
    <t xml:space="preserve">Contribución Patronal al Instituto Nacional de Aprendizaje  </t>
  </si>
  <si>
    <t>0.04.04</t>
  </si>
  <si>
    <t>Contribución Patronal al Fondo de Desarrollo Social  y Asignaciones Familiares</t>
  </si>
  <si>
    <t>Contribución Patronal al Banco Popular y de Desarrollo  Comunal</t>
  </si>
  <si>
    <t>0.05</t>
  </si>
  <si>
    <t>CONTRIBUCIONES PATRONALES A FONDOS DE PENSIONES Y OTROS FONDOS DE CAPITALIZACIÓN</t>
  </si>
  <si>
    <t xml:space="preserve">Contribución Patronal al Seguro de Pensiones de la Caja Costarricense de Seguro Social  </t>
  </si>
  <si>
    <t xml:space="preserve">Aporte Patronal al Régimen Obligatorio de Pensiones  Complementarias </t>
  </si>
  <si>
    <t xml:space="preserve">Aporte Patronal al Fondo de Capitalización Laboral </t>
  </si>
  <si>
    <t>0.05.04</t>
  </si>
  <si>
    <t>Contribución Patronal a otros fondos administrados por entes públicos</t>
  </si>
  <si>
    <t>Contribución Patronal a otros fondos administrados por entes privados</t>
  </si>
  <si>
    <t>1.1.2</t>
  </si>
  <si>
    <t>ADQUISICIÓN DE BIENES Y SERVICIOS</t>
  </si>
  <si>
    <t xml:space="preserve">SERVICIOS </t>
  </si>
  <si>
    <t>1.01</t>
  </si>
  <si>
    <t xml:space="preserve">ALQUILERES </t>
  </si>
  <si>
    <t>Alquiler de edificios, locales y terrenos</t>
  </si>
  <si>
    <t>Alquiler de maquinaria, equipo y mobiliario</t>
  </si>
  <si>
    <t>Alquiler de equipo de cómputo</t>
  </si>
  <si>
    <t>Alquileres y derechos para telecomunicaciones</t>
  </si>
  <si>
    <t>Otros alquileres</t>
  </si>
  <si>
    <t>1.02</t>
  </si>
  <si>
    <t>SERVICIOS BÁSICOS</t>
  </si>
  <si>
    <t xml:space="preserve">Servicio de agua y alcantarillado </t>
  </si>
  <si>
    <t>Servicio de energía eléctrica</t>
  </si>
  <si>
    <t>Servicio de correo</t>
  </si>
  <si>
    <t>1.02.04</t>
  </si>
  <si>
    <t>Servicio de telecomunicaciones</t>
  </si>
  <si>
    <t xml:space="preserve">Otros servicios básicos </t>
  </si>
  <si>
    <t>1.03</t>
  </si>
  <si>
    <t>SERVICIOS COMERCIALES Y FINANCIEROS</t>
  </si>
  <si>
    <t>1.03.01</t>
  </si>
  <si>
    <t xml:space="preserve">Información </t>
  </si>
  <si>
    <t>Publicidad y propaganda</t>
  </si>
  <si>
    <t>Impresión, encuadernación y otros</t>
  </si>
  <si>
    <t>1.03.04</t>
  </si>
  <si>
    <t>Transporte de bienes</t>
  </si>
  <si>
    <t>Servicios aduaneros</t>
  </si>
  <si>
    <t>Comisiones y gastos por servicios financieros y comerciales</t>
  </si>
  <si>
    <t>1.03.07</t>
  </si>
  <si>
    <t>Servicios de transferencia electrónica de información</t>
  </si>
  <si>
    <t>1.04</t>
  </si>
  <si>
    <t>SERVICIOS DE GESTIÓN Y APOYO</t>
  </si>
  <si>
    <t>Servicios médicos y de laboratorio</t>
  </si>
  <si>
    <t xml:space="preserve">Servicios jurídicos </t>
  </si>
  <si>
    <t>Servicios de ingeniería</t>
  </si>
  <si>
    <t>Servicios en ciencias económicas y sociales</t>
  </si>
  <si>
    <t>Servicios de desarrollo de sistemas informáticos</t>
  </si>
  <si>
    <t xml:space="preserve">Servicios generales </t>
  </si>
  <si>
    <t>Otros servicios de gestión y apoyo</t>
  </si>
  <si>
    <t>1.05</t>
  </si>
  <si>
    <t>GASTOS DE VIAJE Y DE TRANSPORTE</t>
  </si>
  <si>
    <t>Transporte dentro del país</t>
  </si>
  <si>
    <t>Viáticos dentro del país</t>
  </si>
  <si>
    <t>Transporte en el exterior</t>
  </si>
  <si>
    <t>Viáticos en el exterior</t>
  </si>
  <si>
    <t>1.06</t>
  </si>
  <si>
    <t>SEGUROS, REASEGUROS Y OTRAS OBLIGACIONES</t>
  </si>
  <si>
    <t xml:space="preserve">Seguros </t>
  </si>
  <si>
    <t>1.06.02</t>
  </si>
  <si>
    <t xml:space="preserve">Reaseguros </t>
  </si>
  <si>
    <t>1.06.03</t>
  </si>
  <si>
    <t>Obligaciones por contratos de seguros</t>
  </si>
  <si>
    <t>1.07</t>
  </si>
  <si>
    <t>CAPACITACIÓN Y PROTOCOLO</t>
  </si>
  <si>
    <t>Actividades de capacitación</t>
  </si>
  <si>
    <t xml:space="preserve">Actividades protocolarias y sociales </t>
  </si>
  <si>
    <t>1.08</t>
  </si>
  <si>
    <t>MANTENIMIENTO Y REPARACIÓN</t>
  </si>
  <si>
    <t>Mantenimiento de edificios, locales y terrenos</t>
  </si>
  <si>
    <t>Mantenimiento de vías de comunicación</t>
  </si>
  <si>
    <t>Mantenimiento de instalaciones y otras obras</t>
  </si>
  <si>
    <t>Mantenimiento y reparación de maquinaria y equipo de producción</t>
  </si>
  <si>
    <t>Mantenimiento y reparación de equipo de transporte</t>
  </si>
  <si>
    <t>Mantenimiento y reparación de equipo de comunicación</t>
  </si>
  <si>
    <t>Mantenimiento y reparación de equipo y mobiliario de oficina</t>
  </si>
  <si>
    <t>Mantenimiento y reparación de equipo de cómputo y  sistemas de informacion</t>
  </si>
  <si>
    <t>Mantenimiento y reparación de otros equipos</t>
  </si>
  <si>
    <t>1.99</t>
  </si>
  <si>
    <t>SERVICIOS DIVERSOS</t>
  </si>
  <si>
    <t>1.99.01</t>
  </si>
  <si>
    <t>Servicios de regulación</t>
  </si>
  <si>
    <t>Intereses moratorios y multas</t>
  </si>
  <si>
    <t>Gastos de oficinas en el exterior</t>
  </si>
  <si>
    <t>1.99.04</t>
  </si>
  <si>
    <t>Gastos de misiones especiales en el exterior</t>
  </si>
  <si>
    <t>Otros servicios no especificados</t>
  </si>
  <si>
    <t>2.01</t>
  </si>
  <si>
    <t>PRODUCTOS QUÍMICOS Y CONEXOS</t>
  </si>
  <si>
    <t>Combustibles y lubricantes</t>
  </si>
  <si>
    <t>Productos farmacéuticos y medicinales</t>
  </si>
  <si>
    <t>Productos veterinarios</t>
  </si>
  <si>
    <t xml:space="preserve">Tintas, pinturas y diluyentes </t>
  </si>
  <si>
    <t>Otros productos químicos y conexos</t>
  </si>
  <si>
    <t>2.02</t>
  </si>
  <si>
    <t>ALIMENTOS Y PRODUCTOS AGROPECUARIOS</t>
  </si>
  <si>
    <t>Productos pecuarios y otras especies</t>
  </si>
  <si>
    <t>Productos agroforestales</t>
  </si>
  <si>
    <t>Alimentos y bebidas</t>
  </si>
  <si>
    <t>Alimentos para animales</t>
  </si>
  <si>
    <t>2.03</t>
  </si>
  <si>
    <t>MATERIALES Y PRODUCTOS DE USO EN LA CONSTRUCCIÓN Y MANTENIMIENTO</t>
  </si>
  <si>
    <t>Materiales y productos metálicos</t>
  </si>
  <si>
    <t>Materiales y productos minerales y asfálticos</t>
  </si>
  <si>
    <t>Madera y sus derivados</t>
  </si>
  <si>
    <t>Materiales y productos eléctricos, telefónicos y de cómputo</t>
  </si>
  <si>
    <t>Materiales y productos de vidrio</t>
  </si>
  <si>
    <t>Materiales y productos de plástico</t>
  </si>
  <si>
    <t>Otros materiales y productos de uso en la construcción y mantenimiento.</t>
  </si>
  <si>
    <t>2.04</t>
  </si>
  <si>
    <t>HERRAMIENTAS, REPUESTOS Y ACCESORIOS</t>
  </si>
  <si>
    <t>2.04.01</t>
  </si>
  <si>
    <t>Herramientas e instrumentos</t>
  </si>
  <si>
    <t>Repuestos y accesorios</t>
  </si>
  <si>
    <t>2.05</t>
  </si>
  <si>
    <t>BIENES PARA LA PRODUCCIÓN Y COMERCIALIZACIÓN</t>
  </si>
  <si>
    <t>Materia prima</t>
  </si>
  <si>
    <t>2.05.02</t>
  </si>
  <si>
    <t>Productos terminados</t>
  </si>
  <si>
    <t>2.05.03</t>
  </si>
  <si>
    <t>Energía eléctrica</t>
  </si>
  <si>
    <t>Otros bienes para la producción y comercialización</t>
  </si>
  <si>
    <t>2.99</t>
  </si>
  <si>
    <t>ÚTILES, MATERIALES Y SUMINISTROS DIVERSOS</t>
  </si>
  <si>
    <t>Útiles y materiales de oficina y cómputo</t>
  </si>
  <si>
    <t>Útiles y materiales médico, hospitalario y de investigación</t>
  </si>
  <si>
    <t>Productos de papel, cartón e impresos</t>
  </si>
  <si>
    <t>Textiles y vestuario</t>
  </si>
  <si>
    <t>Útiles y materiales de limpieza</t>
  </si>
  <si>
    <t>Útiles y materiales de resguardo y seguridad</t>
  </si>
  <si>
    <t>Útiles y materiales de cocina y comedor</t>
  </si>
  <si>
    <t>Otros útiles, materiales y suministros diversos</t>
  </si>
  <si>
    <t xml:space="preserve">INTERESES Y COMISIONES </t>
  </si>
  <si>
    <t>3.04</t>
  </si>
  <si>
    <t>COMISIONES Y OTROS GASTOS</t>
  </si>
  <si>
    <t>3.04.01</t>
  </si>
  <si>
    <t>Comisiones y otros gastos sobre títulos valores internos</t>
  </si>
  <si>
    <t>3.04.02</t>
  </si>
  <si>
    <t>Comisiones  y otros gastos sobre títulos valores del sector externo</t>
  </si>
  <si>
    <t>3.04.03</t>
  </si>
  <si>
    <t>Comisiones y otros gastos sobre préstamos internos</t>
  </si>
  <si>
    <t>3.04.04</t>
  </si>
  <si>
    <t>Comisiones y otros gastos sobre préstamos del sector externo</t>
  </si>
  <si>
    <t>9.01</t>
  </si>
  <si>
    <t>CUENTAS ESPECIALES DIVERSAS</t>
  </si>
  <si>
    <t>9.01.01</t>
  </si>
  <si>
    <t>Gastos confidenciales</t>
  </si>
  <si>
    <t>1.2</t>
  </si>
  <si>
    <t>INTERESES</t>
  </si>
  <si>
    <t>1.2.1</t>
  </si>
  <si>
    <t>Internos</t>
  </si>
  <si>
    <t>3.01</t>
  </si>
  <si>
    <t>INTERESES SOBRE TÍTULOS VALORES</t>
  </si>
  <si>
    <t>3.01.01</t>
  </si>
  <si>
    <t>Intereses sobre títulos valores internos de corto plazo</t>
  </si>
  <si>
    <t>3.01.02</t>
  </si>
  <si>
    <t>Intereses sobre títulos valores internos de largo plazo</t>
  </si>
  <si>
    <t>3.02</t>
  </si>
  <si>
    <t>INTERESES SOBRE PRÉSTAMOS</t>
  </si>
  <si>
    <t>3.02.01</t>
  </si>
  <si>
    <t xml:space="preserve">Intereses sobre préstamos del Gobierno Central </t>
  </si>
  <si>
    <t>3.02.02</t>
  </si>
  <si>
    <t>Intereses sobre préstamos de Órganos Desconcentrados</t>
  </si>
  <si>
    <t>3.02.03</t>
  </si>
  <si>
    <t>Intereses sobre préstamos de Instituciones Descentralizadas  no Empresariales</t>
  </si>
  <si>
    <t>3.02.04</t>
  </si>
  <si>
    <t>Intereses sobre préstamos de Gobiernos Locales</t>
  </si>
  <si>
    <t>3.02.05</t>
  </si>
  <si>
    <t>Intereses sobre préstamos de Empresas Públicas no Financieras</t>
  </si>
  <si>
    <t>3.02.06</t>
  </si>
  <si>
    <t xml:space="preserve">Intereses sobre préstamos de  Instituciones Públicas Financieras   </t>
  </si>
  <si>
    <t>3.02.07</t>
  </si>
  <si>
    <t>Intereses sobre préstamos del Sector Privado</t>
  </si>
  <si>
    <t>3.03</t>
  </si>
  <si>
    <t>INTERESES SOBRE OTRAS OBLIGACIONES</t>
  </si>
  <si>
    <t>3.03.01</t>
  </si>
  <si>
    <t>Intereses sobre depósitos bancarios a la vista</t>
  </si>
  <si>
    <t>3.03.99</t>
  </si>
  <si>
    <t>Intereses sobre otras obligaciones</t>
  </si>
  <si>
    <t>Diferencias por tipo de cambio</t>
  </si>
  <si>
    <t xml:space="preserve">1.2.2 </t>
  </si>
  <si>
    <t>Externos</t>
  </si>
  <si>
    <t>1.2.2</t>
  </si>
  <si>
    <t>3.01.03</t>
  </si>
  <si>
    <t>Intereses sobre títulos valores del sector externo de corto plazo</t>
  </si>
  <si>
    <t>3.01.04</t>
  </si>
  <si>
    <t>Intereses sobre títulos valores del sector externo de largo plazo</t>
  </si>
  <si>
    <t>3.02.08</t>
  </si>
  <si>
    <t>Intereses sobre préstamos del Sector Externo</t>
  </si>
  <si>
    <t>1.3</t>
  </si>
  <si>
    <t>1.3.1</t>
  </si>
  <si>
    <t xml:space="preserve">Transferencias corrientes al Sector Público </t>
  </si>
  <si>
    <t>TRANSFERENCIAS CORRIENTES AL SECTOR PÚBLICO</t>
  </si>
  <si>
    <t>6.01.01</t>
  </si>
  <si>
    <t>Transferencias corrientes al Gobierno Central</t>
  </si>
  <si>
    <t>Transferencias corrientes a Órganos Desconcentrados</t>
  </si>
  <si>
    <t>6.01.03</t>
  </si>
  <si>
    <t>Transferencias corrientes a Instituciones Descentralizadas no  Empresariales</t>
  </si>
  <si>
    <t>6.01.04</t>
  </si>
  <si>
    <t>Transferencias corrientes a Gobiernos Locales.</t>
  </si>
  <si>
    <t>6.01.05</t>
  </si>
  <si>
    <t>Transferencias corrientes a Empresas Públicas no Financieras</t>
  </si>
  <si>
    <t>6.01.06</t>
  </si>
  <si>
    <t xml:space="preserve">Transferencias corrientes a Instituciones  Públicas Financieras </t>
  </si>
  <si>
    <t>6.01.07</t>
  </si>
  <si>
    <t>Dividendos</t>
  </si>
  <si>
    <t>Fondos en fideicomiso para gasto corriente</t>
  </si>
  <si>
    <t>6.01.09</t>
  </si>
  <si>
    <t>Impuestos por transferir</t>
  </si>
  <si>
    <t>6.03.05</t>
  </si>
  <si>
    <t>Cuota patronal de pensiones y jubilaciones, contributivas y no contributivas</t>
  </si>
  <si>
    <t>1.09</t>
  </si>
  <si>
    <t>1.09.01</t>
  </si>
  <si>
    <t>Impuestos sobre ingresos y utilidades</t>
  </si>
  <si>
    <t>1.09.02</t>
  </si>
  <si>
    <t xml:space="preserve">Impuestos sobre bienes inmuebles          </t>
  </si>
  <si>
    <t>1.09.03</t>
  </si>
  <si>
    <t>Impuestos de patentes</t>
  </si>
  <si>
    <t>1.3.2</t>
  </si>
  <si>
    <t>Transferencias corrientes al Sector Privado</t>
  </si>
  <si>
    <t>6.02</t>
  </si>
  <si>
    <t>TRANSFERENCIAS CORRIENTES A PERSONAS</t>
  </si>
  <si>
    <t>Becas a funcionarios</t>
  </si>
  <si>
    <t>6.02.02</t>
  </si>
  <si>
    <t>Becas a terceras personas</t>
  </si>
  <si>
    <t>6.02.03</t>
  </si>
  <si>
    <t xml:space="preserve">Ayudas a funcionarios </t>
  </si>
  <si>
    <t>6.02.99</t>
  </si>
  <si>
    <t>Otras transferencias a personas</t>
  </si>
  <si>
    <t xml:space="preserve">PRESTACIONES </t>
  </si>
  <si>
    <t>Prestaciones legales</t>
  </si>
  <si>
    <t>6.03.02</t>
  </si>
  <si>
    <t xml:space="preserve">Pensiones y jubilaciones contributivas </t>
  </si>
  <si>
    <t>6.03.03</t>
  </si>
  <si>
    <t xml:space="preserve">Pensiones no contributivas </t>
  </si>
  <si>
    <t>6.03.04</t>
  </si>
  <si>
    <t>Decimotercer mes de jubilaciones y pensiones</t>
  </si>
  <si>
    <t xml:space="preserve">Otras prestaciones </t>
  </si>
  <si>
    <t>6.04</t>
  </si>
  <si>
    <t>TRANSFERENCIAS CORRIENTES A ENTIDADES PRIVADAS SIN FINES DE LUCRO</t>
  </si>
  <si>
    <t>Transferencias corrientes a asociaciones</t>
  </si>
  <si>
    <t>6.04.02</t>
  </si>
  <si>
    <t xml:space="preserve">Transferencias corrientes a fundaciones          </t>
  </si>
  <si>
    <t>6.04.03</t>
  </si>
  <si>
    <t>Transferencias corrientes a cooperativas</t>
  </si>
  <si>
    <t>6.04.04</t>
  </si>
  <si>
    <t>Transferencias corrientes a otras entidades privadas sin fines de lucro</t>
  </si>
  <si>
    <t>6.05</t>
  </si>
  <si>
    <t>TRANSFERENCIAS CORRIENTES A EMPRESAS PRIVADAS</t>
  </si>
  <si>
    <t>6.05.01</t>
  </si>
  <si>
    <t>Transferencias corrientes a empresas privadas</t>
  </si>
  <si>
    <t>OTRAS TRANSFERENCIAS CORRIENTES AL  SECTOR PRIVADO</t>
  </si>
  <si>
    <t>Reintegros o devoluciones</t>
  </si>
  <si>
    <t>1.3.3</t>
  </si>
  <si>
    <t xml:space="preserve"> Transferencias corrientes al Sector Externo</t>
  </si>
  <si>
    <t>Transferencias corrientes a organismos internacionales</t>
  </si>
  <si>
    <t>6.07.02</t>
  </si>
  <si>
    <t xml:space="preserve">Otras transferencias corrientes al sector externo </t>
  </si>
  <si>
    <t>2</t>
  </si>
  <si>
    <t>GASTOS DE CAPITAL</t>
  </si>
  <si>
    <t>2.1</t>
  </si>
  <si>
    <t>FORMACIÓN DE CAPITAL</t>
  </si>
  <si>
    <t>5.02</t>
  </si>
  <si>
    <t>CONSTRUCCIONES, ADICIONES Y MEJORAS</t>
  </si>
  <si>
    <t>2.1.1</t>
  </si>
  <si>
    <t>Edificaciones</t>
  </si>
  <si>
    <t>2.1.2</t>
  </si>
  <si>
    <t>Vías de comunicación</t>
  </si>
  <si>
    <t>Vías de comunicación terrestre</t>
  </si>
  <si>
    <t>5.02.03</t>
  </si>
  <si>
    <t>Vías férreas</t>
  </si>
  <si>
    <t>5.02.04</t>
  </si>
  <si>
    <t>Obras marítimas y fluviales</t>
  </si>
  <si>
    <t>5.02.05</t>
  </si>
  <si>
    <t>Aeropuertos</t>
  </si>
  <si>
    <t>2.1.3</t>
  </si>
  <si>
    <t>Obras urbanísticas</t>
  </si>
  <si>
    <t>5.02.06</t>
  </si>
  <si>
    <t>2.1.4</t>
  </si>
  <si>
    <t>2.1.5</t>
  </si>
  <si>
    <t>Otras obras</t>
  </si>
  <si>
    <t>Otras construcciones adiciones y mejoras</t>
  </si>
  <si>
    <t>2.2</t>
  </si>
  <si>
    <t>ADQUISICIÓN DE ACTIVOS</t>
  </si>
  <si>
    <t>2.2.1</t>
  </si>
  <si>
    <t xml:space="preserve">Maquinaria y equipo </t>
  </si>
  <si>
    <t>5.01</t>
  </si>
  <si>
    <t>MAQUINARIA, EQUIPO Y MOBILIARIO</t>
  </si>
  <si>
    <t>Maquinaria y equipo para la producción</t>
  </si>
  <si>
    <t>Equipo de transporte</t>
  </si>
  <si>
    <t>Equipo de comunicación</t>
  </si>
  <si>
    <t>Equipo y mobiliario de oficina</t>
  </si>
  <si>
    <t>Equipo y programas de  cómputo</t>
  </si>
  <si>
    <t>Equipo sanitario, de laboratorio e investigación</t>
  </si>
  <si>
    <t>Equipo y mobiliario educacional, deportivo y recreativo</t>
  </si>
  <si>
    <t>Maquinaria, equipo y mobiliario  diverso</t>
  </si>
  <si>
    <t>5.99</t>
  </si>
  <si>
    <t>BIENES DURADEROS DIVERSOS</t>
  </si>
  <si>
    <t>Semovientes</t>
  </si>
  <si>
    <t>5.03</t>
  </si>
  <si>
    <t>BIENES PREEXISTENTES</t>
  </si>
  <si>
    <t>2.2.2</t>
  </si>
  <si>
    <t>Terrenos</t>
  </si>
  <si>
    <t>5.03.01</t>
  </si>
  <si>
    <t>2.2.3</t>
  </si>
  <si>
    <t>5.03.02</t>
  </si>
  <si>
    <t>Edificios preexistentes</t>
  </si>
  <si>
    <t>5.03.99</t>
  </si>
  <si>
    <t>Otras obras preexistentes</t>
  </si>
  <si>
    <t>2.2.4</t>
  </si>
  <si>
    <t>Intangibles</t>
  </si>
  <si>
    <t>5.99.03</t>
  </si>
  <si>
    <t>Bienes intangibles</t>
  </si>
  <si>
    <t>2.2.5</t>
  </si>
  <si>
    <t>Activos de valor</t>
  </si>
  <si>
    <t>5.99.02</t>
  </si>
  <si>
    <t>Piezas y obras de colección</t>
  </si>
  <si>
    <t>5.99.99</t>
  </si>
  <si>
    <t>Otros bienes duraderos</t>
  </si>
  <si>
    <t>2.3</t>
  </si>
  <si>
    <t>2.3.1</t>
  </si>
  <si>
    <t>Transferencias de capital  al Sector Público</t>
  </si>
  <si>
    <t>TRANSFERENCIAS DE CAPITAL  AL SECTOR PÚBLICO</t>
  </si>
  <si>
    <t>7.01.01</t>
  </si>
  <si>
    <t>Transferencias  de capital al Gobierno Central</t>
  </si>
  <si>
    <t>Transferencias de capital  a Órganos Desconcentrados</t>
  </si>
  <si>
    <t>7.01.03</t>
  </si>
  <si>
    <t>Transferencias de capital a Instituciones Descentralizadas no Empresariales</t>
  </si>
  <si>
    <t>7.01.04</t>
  </si>
  <si>
    <t>Transferencias de capital a Gobiernos Locales</t>
  </si>
  <si>
    <t>7.01.05</t>
  </si>
  <si>
    <t>Transferencias de capital a Empresas Públicas no Financieras</t>
  </si>
  <si>
    <t>7.01.06</t>
  </si>
  <si>
    <t>Transferencias de capital a Instituciones Públicas Financieras</t>
  </si>
  <si>
    <t>7.01.07</t>
  </si>
  <si>
    <t xml:space="preserve">Fondos en fideicomiso para gasto de capital </t>
  </si>
  <si>
    <t>2.3.2</t>
  </si>
  <si>
    <t>Transferencias de capital al Sector Privado</t>
  </si>
  <si>
    <t>7.02</t>
  </si>
  <si>
    <t>TRANSFERENCIAS DE CAPITAL  A PERSONAS</t>
  </si>
  <si>
    <t>7.02.01</t>
  </si>
  <si>
    <t>Transferencias de capital a personas</t>
  </si>
  <si>
    <t>7.03</t>
  </si>
  <si>
    <t>TRANSFERENCIAS DE CAPITAL  A ENTIDADES PRIVADAS SIN FINES DE LUCRO</t>
  </si>
  <si>
    <t>7.03.01</t>
  </si>
  <si>
    <t>Transferencias de capital a asociaciones</t>
  </si>
  <si>
    <t>7.03.02</t>
  </si>
  <si>
    <t xml:space="preserve">Transferencias de capital a fundaciones   </t>
  </si>
  <si>
    <t>7.03.03</t>
  </si>
  <si>
    <t>Transferencias de capital a cooperativas</t>
  </si>
  <si>
    <t>7.03.99</t>
  </si>
  <si>
    <t>Transferencias de capital a otras entidades privadas sin fines de lucro</t>
  </si>
  <si>
    <t>7.04</t>
  </si>
  <si>
    <t>TRANSFERENCIAS DE CAPITAL  A EMPRESAS PRIVADAS</t>
  </si>
  <si>
    <t>7.04.01</t>
  </si>
  <si>
    <t>Transferencias de capital a empresas privadas</t>
  </si>
  <si>
    <t>2.3.3</t>
  </si>
  <si>
    <t>Transferencias de capital al Sector Externo</t>
  </si>
  <si>
    <t>7.05</t>
  </si>
  <si>
    <t>TRANSFERENCIAS DE CAPITAL  AL SECTOR EXTERNO</t>
  </si>
  <si>
    <t>7.05.01</t>
  </si>
  <si>
    <t>Transferencias de capital  a organismos internacionales</t>
  </si>
  <si>
    <t>7.05.02</t>
  </si>
  <si>
    <t>Otras transferencias de capital al sector externo</t>
  </si>
  <si>
    <t>TRANSACCIONES FINANCIERAS</t>
  </si>
  <si>
    <t>ACTIVOS FINANCIEROS</t>
  </si>
  <si>
    <t>3.1</t>
  </si>
  <si>
    <t>CONCESIÓN DE PRÉSTAMOS</t>
  </si>
  <si>
    <t>4.01</t>
  </si>
  <si>
    <t>PRÉSTAMOS</t>
  </si>
  <si>
    <t>4.01.01</t>
  </si>
  <si>
    <t>Préstamos al Gobierno Central</t>
  </si>
  <si>
    <t>4.01.02</t>
  </si>
  <si>
    <t>Préstamos a Órganos Desconcentrados</t>
  </si>
  <si>
    <t>4.01.03</t>
  </si>
  <si>
    <t>Préstamos a Instituciones Descentralizadas no  Empresariales</t>
  </si>
  <si>
    <t>4.01.04</t>
  </si>
  <si>
    <t>Préstamos a Gobiernos Locales</t>
  </si>
  <si>
    <t>4.01.05</t>
  </si>
  <si>
    <t>Préstamos a Empresas Públicas no Financieras</t>
  </si>
  <si>
    <t>4.01.06</t>
  </si>
  <si>
    <t>Préstamos a Instituciones Públicas Financieras</t>
  </si>
  <si>
    <t>4.01.07</t>
  </si>
  <si>
    <t>Préstamos al Sector Privado</t>
  </si>
  <si>
    <t>4.01.08</t>
  </si>
  <si>
    <t>Préstamos al  Sector Externo</t>
  </si>
  <si>
    <t>3.2</t>
  </si>
  <si>
    <t>ADQUISICIÓN DE VALORES</t>
  </si>
  <si>
    <t>4.02</t>
  </si>
  <si>
    <t>4.02.01</t>
  </si>
  <si>
    <t>Adquisición de valores del Gobierno Central</t>
  </si>
  <si>
    <t>4.02.02</t>
  </si>
  <si>
    <t>Adquisición de valores de Órganos Desconcentrados</t>
  </si>
  <si>
    <t>4.02.03</t>
  </si>
  <si>
    <t>Adquisición de valores de Instituciones Descentralizadas no Empresariales</t>
  </si>
  <si>
    <t>4.02.04</t>
  </si>
  <si>
    <t>Adquisición de valores de Gobiernos Locales</t>
  </si>
  <si>
    <t>4.02.05</t>
  </si>
  <si>
    <t>Adquisición de valores de Empresas Públicas no Financieras</t>
  </si>
  <si>
    <t>4.02.06</t>
  </si>
  <si>
    <t xml:space="preserve">Adquisición de valores de Instituciones Públicas  Financieras </t>
  </si>
  <si>
    <t>4.02.07</t>
  </si>
  <si>
    <t>Adquisición de valores del Sector Privado</t>
  </si>
  <si>
    <t>4.02.08</t>
  </si>
  <si>
    <t>Adquisición de valores del Sector Externo</t>
  </si>
  <si>
    <t>3.3</t>
  </si>
  <si>
    <t>AMORTIZACIÓN</t>
  </si>
  <si>
    <t xml:space="preserve">AMORTIZACION </t>
  </si>
  <si>
    <t>3.3.1</t>
  </si>
  <si>
    <t>Amortización interna</t>
  </si>
  <si>
    <t>8.01</t>
  </si>
  <si>
    <t>AMORTIZACIÓN DE TÍTULOS VALORES</t>
  </si>
  <si>
    <t>8.01.01</t>
  </si>
  <si>
    <t>Amortización de títulos valores internos de corto plazo</t>
  </si>
  <si>
    <t>8.01.02</t>
  </si>
  <si>
    <t>Amortización de títulos valores internos de largo plazo</t>
  </si>
  <si>
    <t>8.02</t>
  </si>
  <si>
    <t>AMORTIZACIÓN DE PRÉSTAMOS</t>
  </si>
  <si>
    <t>8.02.01</t>
  </si>
  <si>
    <t>Amortización de préstamos del  Gobierno Central</t>
  </si>
  <si>
    <t>8.02.02</t>
  </si>
  <si>
    <t>Amortización de préstamos de Órganos Desconcentrados</t>
  </si>
  <si>
    <t>8.02.03</t>
  </si>
  <si>
    <t>Amortización de préstamos de Instituciones Descentralizadas no Empresariales</t>
  </si>
  <si>
    <t>8.02.04</t>
  </si>
  <si>
    <t>Amortización de préstamos de  Gobiernos Locales</t>
  </si>
  <si>
    <t>8.02.05</t>
  </si>
  <si>
    <t>Amortización de préstamos de Empresas Públicas no Financieras</t>
  </si>
  <si>
    <t>8.02.06</t>
  </si>
  <si>
    <t xml:space="preserve">Amortización de préstamos de Instituciones Públicas Financieras </t>
  </si>
  <si>
    <t>8.02.07</t>
  </si>
  <si>
    <t>Amortización de préstamos del Sector Privado</t>
  </si>
  <si>
    <t>3.3.2</t>
  </si>
  <si>
    <t>Amortización externa</t>
  </si>
  <si>
    <t>8.01.03</t>
  </si>
  <si>
    <t>Amortización de títulos valores del sector externo de corto plazo</t>
  </si>
  <si>
    <t>8.01.04</t>
  </si>
  <si>
    <t>Amortización de títulos valores del sector externo de largo plazo</t>
  </si>
  <si>
    <t>8.02.08</t>
  </si>
  <si>
    <t>Amortización de préstamos de Sector Externo</t>
  </si>
  <si>
    <t>3.4</t>
  </si>
  <si>
    <t>OTROS ACTIVOS FINANCIEROS</t>
  </si>
  <si>
    <t>4.99</t>
  </si>
  <si>
    <t>4.99.01</t>
  </si>
  <si>
    <t>Aportes de Capital a Empresas</t>
  </si>
  <si>
    <t>4.99.99</t>
  </si>
  <si>
    <t>Otros activos financieros</t>
  </si>
  <si>
    <t>SUMAS SIN ASIGNACIÓN</t>
  </si>
  <si>
    <t>SUMAS SIN ASIGNACIÓN PRESUPUESTARIA</t>
  </si>
  <si>
    <t>9.02.01</t>
  </si>
  <si>
    <t>Sumas libres sin asignación presupuestaria</t>
  </si>
  <si>
    <t>9.02.02</t>
  </si>
  <si>
    <t>Sumas con destino específico sin asignación presupuestaria</t>
  </si>
  <si>
    <t xml:space="preserve">  Transferencias corrientes a Fundaciones</t>
  </si>
  <si>
    <t>1.3.3.0.00.00.0.0.000</t>
  </si>
  <si>
    <t>1.3.3.1.00.00.0.0.000</t>
  </si>
  <si>
    <t>MULTAS, SANCIONES, REMATES Y CONFISCACIONES</t>
  </si>
  <si>
    <t>MULTAS Y SANCIONES</t>
  </si>
  <si>
    <t>1.3.3.1.09.00.0.0.000</t>
  </si>
  <si>
    <t>Otras multas</t>
  </si>
  <si>
    <t>1.4.1.3.00.00.0.0.000</t>
  </si>
  <si>
    <t>Transferencias Corrientes de Instituciones Descentralizadas no Empresariales</t>
  </si>
  <si>
    <t xml:space="preserve">        -Transferencia de INDER</t>
  </si>
  <si>
    <t xml:space="preserve">      -Superávit INTA (Proyecto de Cartigrafía de Suelos) </t>
  </si>
  <si>
    <t xml:space="preserve">      -Superávit INTA </t>
  </si>
  <si>
    <t>Contribución patronal a fondos administ por entes privados 5,33%</t>
  </si>
  <si>
    <t xml:space="preserve">  Servicios de tecnologías de información</t>
  </si>
  <si>
    <t xml:space="preserve">  Servicios en ciencias de la salud</t>
  </si>
  <si>
    <t xml:space="preserve">  Servicios de ingeniería y arquitectura</t>
  </si>
  <si>
    <t xml:space="preserve">  Servicios informáticos</t>
  </si>
  <si>
    <t>Gastos de reprasentacion institucional</t>
  </si>
  <si>
    <t xml:space="preserve">   Mantenimiento de vías de comunicación</t>
  </si>
  <si>
    <t>Otros Impuestos</t>
  </si>
  <si>
    <t xml:space="preserve">  Equipo de cómputo</t>
  </si>
  <si>
    <t xml:space="preserve">  Equipo y mobiliario educacional deportivo y recreativo</t>
  </si>
  <si>
    <t>Bienes Intangibles</t>
  </si>
  <si>
    <t xml:space="preserve">      -Superávit INTA</t>
  </si>
  <si>
    <t xml:space="preserve">Servicios de Regulación </t>
  </si>
  <si>
    <t>1.3.3.1.04.00.0.0.000</t>
  </si>
  <si>
    <t>Sanciones administrativas y judiciales</t>
  </si>
  <si>
    <t>31/12/2019 -  DATOS SUMINISTRADOS POR EL AREA DE CONTABILIDAD DEL INTA</t>
  </si>
  <si>
    <t>AL 31 DE DICIEMBRE DE 2019</t>
  </si>
  <si>
    <t>IV TRIMESTRE</t>
  </si>
  <si>
    <t>ACUMULADO    I, II, III TRIMESTRE</t>
  </si>
  <si>
    <t>IV 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</si>
</sst>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-* #,##0.00\ _€_-;\-* #,##0.00\ _€_-;_-* &quot;-&quot;??\ _€_-;_-@_-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b/>
      <u val="singleAccounting"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96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/>
    </xf>
    <xf numFmtId="0" fontId="0" fillId="0" borderId="0" xfId="0" applyFill="1"/>
    <xf numFmtId="0" fontId="3" fillId="0" borderId="2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165" fontId="3" fillId="0" borderId="4" xfId="0" applyNumberFormat="1" applyFont="1" applyFill="1" applyBorder="1"/>
    <xf numFmtId="165" fontId="2" fillId="0" borderId="4" xfId="0" applyNumberFormat="1" applyFont="1" applyFill="1" applyBorder="1"/>
    <xf numFmtId="165" fontId="7" fillId="0" borderId="4" xfId="0" applyNumberFormat="1" applyFont="1" applyFill="1" applyBorder="1"/>
    <xf numFmtId="165" fontId="2" fillId="0" borderId="4" xfId="0" applyNumberFormat="1" applyFont="1" applyFill="1" applyBorder="1" applyAlignment="1">
      <alignment vertical="center"/>
    </xf>
    <xf numFmtId="165" fontId="3" fillId="0" borderId="0" xfId="0" applyNumberFormat="1" applyFont="1" applyFill="1" applyBorder="1"/>
    <xf numFmtId="165" fontId="7" fillId="0" borderId="0" xfId="0" applyNumberFormat="1" applyFont="1" applyFill="1" applyBorder="1"/>
    <xf numFmtId="165" fontId="2" fillId="0" borderId="0" xfId="0" applyNumberFormat="1" applyFont="1" applyFill="1" applyBorder="1" applyAlignment="1">
      <alignment vertical="center"/>
    </xf>
    <xf numFmtId="165" fontId="3" fillId="0" borderId="2" xfId="0" applyNumberFormat="1" applyFont="1" applyFill="1" applyBorder="1"/>
    <xf numFmtId="165" fontId="7" fillId="0" borderId="2" xfId="0" applyNumberFormat="1" applyFont="1" applyFill="1" applyBorder="1"/>
    <xf numFmtId="165" fontId="2" fillId="0" borderId="2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165" fontId="3" fillId="0" borderId="7" xfId="0" applyNumberFormat="1" applyFont="1" applyFill="1" applyBorder="1" applyAlignment="1">
      <alignment vertical="center"/>
    </xf>
    <xf numFmtId="165" fontId="3" fillId="0" borderId="8" xfId="0" applyNumberFormat="1" applyFont="1" applyFill="1" applyBorder="1" applyAlignment="1">
      <alignment vertical="center"/>
    </xf>
    <xf numFmtId="165" fontId="3" fillId="0" borderId="6" xfId="0" applyNumberFormat="1" applyFont="1" applyFill="1" applyBorder="1" applyAlignment="1">
      <alignment vertical="center"/>
    </xf>
    <xf numFmtId="165" fontId="3" fillId="0" borderId="4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/>
    <xf numFmtId="165" fontId="7" fillId="0" borderId="4" xfId="0" applyNumberFormat="1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vertical="center"/>
    </xf>
    <xf numFmtId="165" fontId="7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wrapText="1"/>
    </xf>
    <xf numFmtId="165" fontId="3" fillId="0" borderId="4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165" fontId="3" fillId="0" borderId="2" xfId="0" applyNumberFormat="1" applyFont="1" applyFill="1" applyBorder="1" applyAlignment="1">
      <alignment vertical="center"/>
    </xf>
    <xf numFmtId="165" fontId="2" fillId="0" borderId="0" xfId="0" applyNumberFormat="1" applyFont="1" applyFill="1" applyBorder="1"/>
    <xf numFmtId="165" fontId="2" fillId="0" borderId="2" xfId="0" applyNumberFormat="1" applyFont="1" applyFill="1" applyBorder="1"/>
    <xf numFmtId="0" fontId="5" fillId="0" borderId="0" xfId="0" applyFont="1" applyFill="1"/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wrapText="1"/>
    </xf>
    <xf numFmtId="165" fontId="3" fillId="0" borderId="1" xfId="0" applyNumberFormat="1" applyFont="1" applyFill="1" applyBorder="1"/>
    <xf numFmtId="0" fontId="3" fillId="0" borderId="0" xfId="0" applyFont="1" applyAlignment="1"/>
    <xf numFmtId="165" fontId="3" fillId="0" borderId="9" xfId="2" applyFont="1" applyFill="1" applyBorder="1"/>
    <xf numFmtId="165" fontId="3" fillId="0" borderId="10" xfId="2" applyFont="1" applyFill="1" applyBorder="1"/>
    <xf numFmtId="2" fontId="3" fillId="0" borderId="11" xfId="0" applyNumberFormat="1" applyFont="1" applyBorder="1" applyAlignment="1">
      <alignment horizontal="center"/>
    </xf>
    <xf numFmtId="0" fontId="5" fillId="0" borderId="0" xfId="0" applyFont="1"/>
    <xf numFmtId="165" fontId="3" fillId="0" borderId="12" xfId="2" applyFont="1" applyFill="1" applyBorder="1"/>
    <xf numFmtId="165" fontId="3" fillId="0" borderId="13" xfId="2" applyFont="1" applyFill="1" applyBorder="1"/>
    <xf numFmtId="2" fontId="3" fillId="0" borderId="14" xfId="0" applyNumberFormat="1" applyFont="1" applyBorder="1" applyAlignment="1">
      <alignment horizontal="center"/>
    </xf>
    <xf numFmtId="165" fontId="2" fillId="0" borderId="12" xfId="2" applyFont="1" applyFill="1" applyBorder="1"/>
    <xf numFmtId="165" fontId="2" fillId="0" borderId="13" xfId="2" applyFont="1" applyFill="1" applyBorder="1"/>
    <xf numFmtId="2" fontId="2" fillId="0" borderId="14" xfId="0" applyNumberFormat="1" applyFont="1" applyBorder="1" applyAlignment="1">
      <alignment horizontal="center"/>
    </xf>
    <xf numFmtId="165" fontId="3" fillId="0" borderId="12" xfId="2" applyFont="1" applyFill="1" applyBorder="1" applyAlignment="1">
      <alignment horizontal="center" vertical="center"/>
    </xf>
    <xf numFmtId="165" fontId="3" fillId="0" borderId="13" xfId="2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/>
    </xf>
    <xf numFmtId="165" fontId="3" fillId="0" borderId="14" xfId="2" applyFont="1" applyFill="1" applyBorder="1"/>
    <xf numFmtId="165" fontId="2" fillId="0" borderId="14" xfId="2" applyFont="1" applyFill="1" applyBorder="1"/>
    <xf numFmtId="165" fontId="2" fillId="0" borderId="15" xfId="2" applyFont="1" applyFill="1" applyBorder="1"/>
    <xf numFmtId="165" fontId="3" fillId="0" borderId="1" xfId="2" applyFont="1" applyFill="1" applyBorder="1"/>
    <xf numFmtId="165" fontId="2" fillId="0" borderId="0" xfId="0" applyNumberFormat="1" applyFont="1"/>
    <xf numFmtId="2" fontId="2" fillId="0" borderId="0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2" fontId="3" fillId="0" borderId="14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vertical="center" wrapText="1"/>
    </xf>
    <xf numFmtId="2" fontId="3" fillId="0" borderId="18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43" fontId="0" fillId="0" borderId="0" xfId="0" applyNumberFormat="1" applyFill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5" fontId="3" fillId="0" borderId="0" xfId="2" applyFont="1" applyFill="1" applyBorder="1"/>
    <xf numFmtId="2" fontId="3" fillId="0" borderId="0" xfId="0" applyNumberFormat="1" applyFont="1" applyFill="1" applyBorder="1" applyAlignment="1">
      <alignment horizontal="center"/>
    </xf>
    <xf numFmtId="165" fontId="3" fillId="0" borderId="19" xfId="2" applyFont="1" applyFill="1" applyBorder="1"/>
    <xf numFmtId="165" fontId="3" fillId="0" borderId="20" xfId="2" applyFont="1" applyFill="1" applyBorder="1"/>
    <xf numFmtId="165" fontId="2" fillId="0" borderId="20" xfId="2" applyFont="1" applyFill="1" applyBorder="1"/>
    <xf numFmtId="165" fontId="3" fillId="0" borderId="17" xfId="2" applyFont="1" applyFill="1" applyBorder="1"/>
    <xf numFmtId="165" fontId="3" fillId="0" borderId="16" xfId="2" applyFont="1" applyFill="1" applyBorder="1"/>
    <xf numFmtId="0" fontId="2" fillId="0" borderId="0" xfId="0" applyFont="1" applyFill="1" applyAlignment="1"/>
    <xf numFmtId="0" fontId="0" fillId="0" borderId="21" xfId="0" applyBorder="1"/>
    <xf numFmtId="0" fontId="0" fillId="0" borderId="5" xfId="0" applyBorder="1"/>
    <xf numFmtId="0" fontId="3" fillId="0" borderId="6" xfId="0" applyFont="1" applyBorder="1"/>
    <xf numFmtId="0" fontId="3" fillId="0" borderId="23" xfId="0" applyFont="1" applyBorder="1"/>
    <xf numFmtId="165" fontId="3" fillId="0" borderId="24" xfId="2" applyFont="1" applyBorder="1"/>
    <xf numFmtId="165" fontId="3" fillId="0" borderId="25" xfId="2" applyFont="1" applyBorder="1"/>
    <xf numFmtId="165" fontId="3" fillId="0" borderId="26" xfId="2" applyFont="1" applyBorder="1"/>
    <xf numFmtId="165" fontId="3" fillId="0" borderId="6" xfId="2" applyFont="1" applyBorder="1"/>
    <xf numFmtId="0" fontId="0" fillId="0" borderId="2" xfId="0" applyBorder="1"/>
    <xf numFmtId="0" fontId="0" fillId="0" borderId="27" xfId="0" applyBorder="1"/>
    <xf numFmtId="165" fontId="2" fillId="0" borderId="28" xfId="2" applyFont="1" applyBorder="1"/>
    <xf numFmtId="165" fontId="2" fillId="0" borderId="29" xfId="2" applyFont="1" applyBorder="1"/>
    <xf numFmtId="165" fontId="2" fillId="0" borderId="30" xfId="2" applyFont="1" applyBorder="1"/>
    <xf numFmtId="165" fontId="2" fillId="0" borderId="2" xfId="2" applyFont="1" applyBorder="1"/>
    <xf numFmtId="0" fontId="3" fillId="0" borderId="2" xfId="0" applyFont="1" applyBorder="1"/>
    <xf numFmtId="0" fontId="7" fillId="0" borderId="27" xfId="0" applyFont="1" applyBorder="1"/>
    <xf numFmtId="165" fontId="9" fillId="0" borderId="28" xfId="2" applyFont="1" applyBorder="1"/>
    <xf numFmtId="165" fontId="9" fillId="0" borderId="29" xfId="2" applyFont="1" applyBorder="1"/>
    <xf numFmtId="165" fontId="9" fillId="0" borderId="2" xfId="2" applyFont="1" applyBorder="1"/>
    <xf numFmtId="0" fontId="2" fillId="0" borderId="2" xfId="0" applyFont="1" applyBorder="1"/>
    <xf numFmtId="0" fontId="3" fillId="0" borderId="27" xfId="0" applyFont="1" applyBorder="1"/>
    <xf numFmtId="165" fontId="3" fillId="0" borderId="29" xfId="2" applyFont="1" applyBorder="1"/>
    <xf numFmtId="165" fontId="3" fillId="0" borderId="30" xfId="2" applyFont="1" applyBorder="1"/>
    <xf numFmtId="165" fontId="3" fillId="0" borderId="28" xfId="2" applyFont="1" applyBorder="1"/>
    <xf numFmtId="165" fontId="3" fillId="0" borderId="2" xfId="2" applyFont="1" applyBorder="1"/>
    <xf numFmtId="0" fontId="2" fillId="0" borderId="27" xfId="0" applyFont="1" applyBorder="1"/>
    <xf numFmtId="165" fontId="2" fillId="0" borderId="28" xfId="2" applyFont="1" applyFill="1" applyBorder="1"/>
    <xf numFmtId="0" fontId="0" fillId="0" borderId="3" xfId="0" applyBorder="1"/>
    <xf numFmtId="0" fontId="0" fillId="0" borderId="31" xfId="0" applyBorder="1"/>
    <xf numFmtId="165" fontId="2" fillId="0" borderId="32" xfId="2" applyFont="1" applyBorder="1"/>
    <xf numFmtId="165" fontId="2" fillId="0" borderId="33" xfId="2" applyFont="1" applyBorder="1"/>
    <xf numFmtId="165" fontId="2" fillId="0" borderId="34" xfId="2" applyFont="1" applyBorder="1"/>
    <xf numFmtId="165" fontId="2" fillId="0" borderId="3" xfId="2" applyFont="1" applyBorder="1"/>
    <xf numFmtId="165" fontId="3" fillId="0" borderId="24" xfId="0" applyNumberFormat="1" applyFont="1" applyFill="1" applyBorder="1" applyAlignment="1">
      <alignment vertical="center"/>
    </xf>
    <xf numFmtId="165" fontId="3" fillId="0" borderId="35" xfId="0" applyNumberFormat="1" applyFont="1" applyFill="1" applyBorder="1" applyAlignment="1">
      <alignment vertical="center"/>
    </xf>
    <xf numFmtId="165" fontId="3" fillId="0" borderId="26" xfId="0" applyNumberFormat="1" applyFont="1" applyFill="1" applyBorder="1" applyAlignment="1">
      <alignment vertical="center"/>
    </xf>
    <xf numFmtId="165" fontId="3" fillId="0" borderId="28" xfId="0" applyNumberFormat="1" applyFont="1" applyFill="1" applyBorder="1" applyAlignment="1">
      <alignment horizontal="center" vertical="center" wrapText="1"/>
    </xf>
    <xf numFmtId="165" fontId="3" fillId="0" borderId="30" xfId="0" applyNumberFormat="1" applyFont="1" applyFill="1" applyBorder="1" applyAlignment="1">
      <alignment horizontal="center" vertical="center" wrapText="1"/>
    </xf>
    <xf numFmtId="165" fontId="7" fillId="0" borderId="28" xfId="0" applyNumberFormat="1" applyFont="1" applyFill="1" applyBorder="1" applyAlignment="1">
      <alignment vertical="center"/>
    </xf>
    <xf numFmtId="165" fontId="7" fillId="0" borderId="30" xfId="0" applyNumberFormat="1" applyFont="1" applyFill="1" applyBorder="1" applyAlignment="1">
      <alignment vertical="center"/>
    </xf>
    <xf numFmtId="165" fontId="3" fillId="0" borderId="28" xfId="0" applyNumberFormat="1" applyFont="1" applyFill="1" applyBorder="1" applyAlignment="1">
      <alignment vertical="center"/>
    </xf>
    <xf numFmtId="165" fontId="3" fillId="0" borderId="30" xfId="0" applyNumberFormat="1" applyFont="1" applyFill="1" applyBorder="1" applyAlignment="1">
      <alignment vertical="center"/>
    </xf>
    <xf numFmtId="165" fontId="3" fillId="0" borderId="28" xfId="0" applyNumberFormat="1" applyFont="1" applyFill="1" applyBorder="1"/>
    <xf numFmtId="165" fontId="3" fillId="0" borderId="30" xfId="0" applyNumberFormat="1" applyFont="1" applyFill="1" applyBorder="1"/>
    <xf numFmtId="165" fontId="2" fillId="0" borderId="28" xfId="0" applyNumberFormat="1" applyFont="1" applyFill="1" applyBorder="1"/>
    <xf numFmtId="165" fontId="2" fillId="0" borderId="30" xfId="0" applyNumberFormat="1" applyFont="1" applyFill="1" applyBorder="1"/>
    <xf numFmtId="165" fontId="7" fillId="0" borderId="28" xfId="0" applyNumberFormat="1" applyFont="1" applyFill="1" applyBorder="1"/>
    <xf numFmtId="165" fontId="7" fillId="0" borderId="30" xfId="0" applyNumberFormat="1" applyFont="1" applyFill="1" applyBorder="1"/>
    <xf numFmtId="165" fontId="2" fillId="0" borderId="28" xfId="0" applyNumberFormat="1" applyFont="1" applyFill="1" applyBorder="1" applyAlignment="1">
      <alignment vertical="center"/>
    </xf>
    <xf numFmtId="165" fontId="2" fillId="0" borderId="30" xfId="0" applyNumberFormat="1" applyFont="1" applyFill="1" applyBorder="1" applyAlignment="1">
      <alignment vertical="center"/>
    </xf>
    <xf numFmtId="165" fontId="2" fillId="0" borderId="34" xfId="0" applyNumberFormat="1" applyFont="1" applyFill="1" applyBorder="1" applyAlignment="1">
      <alignment vertical="center"/>
    </xf>
    <xf numFmtId="165" fontId="2" fillId="0" borderId="32" xfId="0" applyNumberFormat="1" applyFont="1" applyFill="1" applyBorder="1" applyAlignment="1">
      <alignment vertical="center"/>
    </xf>
    <xf numFmtId="165" fontId="2" fillId="0" borderId="33" xfId="0" applyNumberFormat="1" applyFont="1" applyFill="1" applyBorder="1" applyAlignment="1">
      <alignment vertical="center"/>
    </xf>
    <xf numFmtId="165" fontId="2" fillId="0" borderId="13" xfId="2" applyFont="1" applyFill="1" applyBorder="1" applyAlignment="1">
      <alignment vertical="center"/>
    </xf>
    <xf numFmtId="165" fontId="2" fillId="0" borderId="12" xfId="2" applyFont="1" applyFill="1" applyBorder="1" applyAlignment="1">
      <alignment vertical="center"/>
    </xf>
    <xf numFmtId="165" fontId="2" fillId="0" borderId="20" xfId="2" applyFont="1" applyFill="1" applyBorder="1" applyAlignment="1">
      <alignment vertical="center"/>
    </xf>
    <xf numFmtId="2" fontId="2" fillId="0" borderId="14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0" xfId="0" applyFont="1" applyBorder="1"/>
    <xf numFmtId="0" fontId="6" fillId="0" borderId="0" xfId="0" applyFont="1" applyFill="1"/>
    <xf numFmtId="165" fontId="2" fillId="0" borderId="37" xfId="0" applyNumberFormat="1" applyFont="1" applyFill="1" applyBorder="1" applyAlignment="1">
      <alignment vertical="center"/>
    </xf>
    <xf numFmtId="165" fontId="2" fillId="0" borderId="38" xfId="0" applyNumberFormat="1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2" fillId="0" borderId="39" xfId="2" applyFont="1" applyFill="1" applyBorder="1"/>
    <xf numFmtId="165" fontId="3" fillId="0" borderId="0" xfId="2" applyFont="1" applyBorder="1"/>
    <xf numFmtId="165" fontId="3" fillId="0" borderId="40" xfId="2" applyFont="1" applyBorder="1"/>
    <xf numFmtId="0" fontId="0" fillId="0" borderId="0" xfId="0" applyFill="1" applyAlignment="1">
      <alignment vertical="center"/>
    </xf>
    <xf numFmtId="0" fontId="2" fillId="0" borderId="0" xfId="0" applyFont="1" applyAlignment="1">
      <alignment horizontal="left"/>
    </xf>
    <xf numFmtId="165" fontId="9" fillId="0" borderId="40" xfId="2" applyFont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0" xfId="3" applyFont="1" applyBorder="1"/>
    <xf numFmtId="0" fontId="2" fillId="0" borderId="0" xfId="3" applyFont="1"/>
    <xf numFmtId="0" fontId="3" fillId="0" borderId="8" xfId="3" applyFont="1" applyFill="1" applyBorder="1" applyAlignment="1">
      <alignment horizontal="center"/>
    </xf>
    <xf numFmtId="0" fontId="1" fillId="0" borderId="0" xfId="3" applyFont="1"/>
    <xf numFmtId="0" fontId="2" fillId="0" borderId="0" xfId="3" applyFont="1" applyFill="1"/>
    <xf numFmtId="0" fontId="3" fillId="0" borderId="0" xfId="3" applyFont="1" applyBorder="1"/>
    <xf numFmtId="0" fontId="3" fillId="0" borderId="0" xfId="3" applyFont="1" applyFill="1" applyBorder="1"/>
    <xf numFmtId="0" fontId="3" fillId="0" borderId="0" xfId="3" applyFont="1"/>
    <xf numFmtId="0" fontId="2" fillId="0" borderId="0" xfId="3" applyFont="1" applyFill="1" applyBorder="1"/>
    <xf numFmtId="0" fontId="2" fillId="0" borderId="0" xfId="3" applyFont="1" applyFill="1" applyBorder="1" applyAlignment="1">
      <alignment horizontal="right"/>
    </xf>
    <xf numFmtId="0" fontId="3" fillId="0" borderId="0" xfId="3" applyFont="1" applyFill="1" applyBorder="1" applyAlignment="1">
      <alignment horizontal="right"/>
    </xf>
    <xf numFmtId="0" fontId="2" fillId="0" borderId="38" xfId="3" applyFont="1" applyFill="1" applyBorder="1" applyAlignment="1">
      <alignment horizontal="right"/>
    </xf>
    <xf numFmtId="0" fontId="7" fillId="0" borderId="0" xfId="3" applyFont="1" applyFill="1" applyBorder="1"/>
    <xf numFmtId="0" fontId="2" fillId="0" borderId="38" xfId="3" applyFont="1" applyFill="1" applyBorder="1"/>
    <xf numFmtId="0" fontId="3" fillId="0" borderId="21" xfId="0" applyFont="1" applyFill="1" applyBorder="1" applyAlignment="1">
      <alignment horizontal="center" vertical="center" wrapText="1"/>
    </xf>
    <xf numFmtId="165" fontId="3" fillId="0" borderId="42" xfId="2" applyFont="1" applyFill="1" applyBorder="1"/>
    <xf numFmtId="165" fontId="2" fillId="0" borderId="17" xfId="2" applyFont="1" applyFill="1" applyBorder="1"/>
    <xf numFmtId="165" fontId="3" fillId="0" borderId="17" xfId="2" applyFont="1" applyFill="1" applyBorder="1" applyAlignment="1">
      <alignment horizontal="center" vertical="center"/>
    </xf>
    <xf numFmtId="165" fontId="2" fillId="0" borderId="17" xfId="2" applyFont="1" applyFill="1" applyBorder="1" applyAlignment="1">
      <alignment vertical="center"/>
    </xf>
    <xf numFmtId="165" fontId="2" fillId="0" borderId="43" xfId="2" applyFont="1" applyFill="1" applyBorder="1"/>
    <xf numFmtId="165" fontId="3" fillId="0" borderId="21" xfId="2" applyFont="1" applyFill="1" applyBorder="1"/>
    <xf numFmtId="165" fontId="3" fillId="0" borderId="11" xfId="2" applyFont="1" applyFill="1" applyBorder="1"/>
    <xf numFmtId="165" fontId="3" fillId="0" borderId="14" xfId="2" applyFont="1" applyFill="1" applyBorder="1" applyAlignment="1">
      <alignment horizontal="center" vertical="center"/>
    </xf>
    <xf numFmtId="165" fontId="2" fillId="0" borderId="14" xfId="2" applyFont="1" applyFill="1" applyBorder="1" applyAlignment="1">
      <alignment vertical="center"/>
    </xf>
    <xf numFmtId="165" fontId="2" fillId="0" borderId="44" xfId="2" applyFont="1" applyFill="1" applyBorder="1"/>
    <xf numFmtId="0" fontId="3" fillId="0" borderId="22" xfId="0" applyFont="1" applyFill="1" applyBorder="1" applyAlignment="1">
      <alignment horizontal="center" vertical="center" wrapText="1"/>
    </xf>
    <xf numFmtId="165" fontId="3" fillId="0" borderId="45" xfId="2" applyFont="1" applyFill="1" applyBorder="1"/>
    <xf numFmtId="165" fontId="3" fillId="0" borderId="20" xfId="2" applyFont="1" applyFill="1" applyBorder="1" applyAlignment="1">
      <alignment horizontal="center" vertical="center"/>
    </xf>
    <xf numFmtId="165" fontId="2" fillId="0" borderId="19" xfId="2" applyFont="1" applyFill="1" applyBorder="1"/>
    <xf numFmtId="165" fontId="2" fillId="0" borderId="8" xfId="2" applyFont="1" applyFill="1" applyBorder="1"/>
    <xf numFmtId="0" fontId="3" fillId="2" borderId="46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165" fontId="2" fillId="0" borderId="48" xfId="2" applyFont="1" applyFill="1" applyBorder="1"/>
    <xf numFmtId="0" fontId="2" fillId="0" borderId="0" xfId="3" applyFont="1" applyFill="1" applyAlignment="1"/>
    <xf numFmtId="0" fontId="3" fillId="0" borderId="0" xfId="0" applyFont="1" applyFill="1" applyAlignment="1">
      <alignment horizontal="center"/>
    </xf>
    <xf numFmtId="0" fontId="0" fillId="0" borderId="5" xfId="0" applyFill="1" applyBorder="1"/>
    <xf numFmtId="165" fontId="3" fillId="0" borderId="24" xfId="2" applyFont="1" applyFill="1" applyBorder="1"/>
    <xf numFmtId="165" fontId="3" fillId="0" borderId="25" xfId="2" applyFont="1" applyFill="1" applyBorder="1"/>
    <xf numFmtId="165" fontId="3" fillId="0" borderId="26" xfId="2" applyFont="1" applyFill="1" applyBorder="1"/>
    <xf numFmtId="165" fontId="2" fillId="0" borderId="29" xfId="2" applyFont="1" applyFill="1" applyBorder="1"/>
    <xf numFmtId="165" fontId="2" fillId="0" borderId="30" xfId="2" applyFont="1" applyFill="1" applyBorder="1"/>
    <xf numFmtId="165" fontId="9" fillId="0" borderId="28" xfId="2" applyFont="1" applyFill="1" applyBorder="1"/>
    <xf numFmtId="165" fontId="9" fillId="0" borderId="29" xfId="2" applyFont="1" applyFill="1" applyBorder="1"/>
    <xf numFmtId="165" fontId="9" fillId="0" borderId="30" xfId="2" applyFont="1" applyFill="1" applyBorder="1"/>
    <xf numFmtId="165" fontId="3" fillId="0" borderId="28" xfId="2" applyFont="1" applyFill="1" applyBorder="1"/>
    <xf numFmtId="165" fontId="3" fillId="0" borderId="29" xfId="2" applyFont="1" applyFill="1" applyBorder="1"/>
    <xf numFmtId="165" fontId="3" fillId="0" borderId="30" xfId="2" applyFont="1" applyFill="1" applyBorder="1"/>
    <xf numFmtId="165" fontId="3" fillId="0" borderId="40" xfId="2" applyFont="1" applyFill="1" applyBorder="1"/>
    <xf numFmtId="165" fontId="2" fillId="0" borderId="32" xfId="2" applyFont="1" applyFill="1" applyBorder="1"/>
    <xf numFmtId="165" fontId="2" fillId="0" borderId="33" xfId="2" applyFont="1" applyFill="1" applyBorder="1"/>
    <xf numFmtId="165" fontId="2" fillId="0" borderId="34" xfId="2" applyFont="1" applyFill="1" applyBorder="1"/>
    <xf numFmtId="0" fontId="2" fillId="0" borderId="0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165" fontId="3" fillId="0" borderId="19" xfId="2" applyFont="1" applyFill="1" applyBorder="1" applyAlignment="1">
      <alignment horizontal="center" vertical="center"/>
    </xf>
    <xf numFmtId="165" fontId="2" fillId="0" borderId="19" xfId="2" applyFont="1" applyFill="1" applyBorder="1" applyAlignment="1">
      <alignment vertical="center"/>
    </xf>
    <xf numFmtId="0" fontId="3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65" fontId="3" fillId="0" borderId="49" xfId="2" applyFont="1" applyFill="1" applyBorder="1"/>
    <xf numFmtId="0" fontId="3" fillId="0" borderId="9" xfId="0" applyFont="1" applyFill="1" applyBorder="1" applyAlignment="1">
      <alignment horizontal="center"/>
    </xf>
    <xf numFmtId="165" fontId="2" fillId="0" borderId="4" xfId="2" applyFont="1" applyBorder="1"/>
    <xf numFmtId="0" fontId="3" fillId="0" borderId="0" xfId="0" applyFont="1" applyFill="1" applyAlignment="1">
      <alignment horizontal="center"/>
    </xf>
    <xf numFmtId="165" fontId="3" fillId="0" borderId="7" xfId="0" applyNumberFormat="1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165" fontId="7" fillId="0" borderId="4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37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165" fontId="3" fillId="0" borderId="25" xfId="2" applyFont="1" applyFill="1" applyBorder="1" applyAlignment="1">
      <alignment horizontal="center"/>
    </xf>
    <xf numFmtId="165" fontId="2" fillId="0" borderId="29" xfId="2" applyFont="1" applyFill="1" applyBorder="1" applyAlignment="1">
      <alignment horizontal="center"/>
    </xf>
    <xf numFmtId="165" fontId="9" fillId="0" borderId="29" xfId="2" applyFont="1" applyFill="1" applyBorder="1" applyAlignment="1">
      <alignment horizontal="center"/>
    </xf>
    <xf numFmtId="165" fontId="3" fillId="0" borderId="29" xfId="2" applyFont="1" applyFill="1" applyBorder="1" applyAlignment="1">
      <alignment horizontal="center"/>
    </xf>
    <xf numFmtId="165" fontId="2" fillId="0" borderId="33" xfId="2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1" applyFont="1" applyFill="1"/>
    <xf numFmtId="165" fontId="2" fillId="0" borderId="0" xfId="1" applyFont="1" applyFill="1" applyBorder="1"/>
    <xf numFmtId="0" fontId="2" fillId="0" borderId="20" xfId="3" applyFont="1" applyFill="1" applyBorder="1"/>
    <xf numFmtId="0" fontId="2" fillId="0" borderId="8" xfId="3" applyFont="1" applyFill="1" applyBorder="1"/>
    <xf numFmtId="165" fontId="3" fillId="0" borderId="0" xfId="1" applyFont="1" applyFill="1" applyBorder="1"/>
    <xf numFmtId="165" fontId="9" fillId="0" borderId="0" xfId="1" applyFont="1" applyFill="1"/>
    <xf numFmtId="0" fontId="3" fillId="0" borderId="0" xfId="3" applyFont="1" applyFill="1"/>
    <xf numFmtId="0" fontId="3" fillId="0" borderId="0" xfId="3" applyFont="1" applyFill="1" applyBorder="1" applyAlignment="1">
      <alignment horizontal="center"/>
    </xf>
    <xf numFmtId="49" fontId="3" fillId="0" borderId="0" xfId="3" applyNumberFormat="1" applyFont="1" applyFill="1" applyBorder="1"/>
    <xf numFmtId="0" fontId="1" fillId="0" borderId="0" xfId="3" applyFont="1" applyFill="1"/>
    <xf numFmtId="49" fontId="2" fillId="0" borderId="0" xfId="3" applyNumberFormat="1" applyFont="1" applyFill="1"/>
    <xf numFmtId="0" fontId="2" fillId="0" borderId="0" xfId="3" applyFont="1" applyFill="1" applyBorder="1" applyAlignment="1">
      <alignment horizontal="center"/>
    </xf>
    <xf numFmtId="165" fontId="3" fillId="0" borderId="50" xfId="1" applyFont="1" applyFill="1" applyBorder="1"/>
    <xf numFmtId="0" fontId="3" fillId="0" borderId="0" xfId="0" applyFont="1" applyFill="1" applyAlignment="1">
      <alignment horizontal="center" vertical="center"/>
    </xf>
    <xf numFmtId="165" fontId="3" fillId="0" borderId="6" xfId="1" applyFont="1" applyFill="1" applyBorder="1" applyAlignment="1">
      <alignment vertical="center"/>
    </xf>
    <xf numFmtId="165" fontId="3" fillId="0" borderId="2" xfId="1" applyFont="1" applyFill="1" applyBorder="1" applyAlignment="1">
      <alignment vertical="center"/>
    </xf>
    <xf numFmtId="165" fontId="2" fillId="0" borderId="2" xfId="1" applyFont="1" applyFill="1" applyBorder="1" applyAlignment="1">
      <alignment vertical="center"/>
    </xf>
    <xf numFmtId="0" fontId="0" fillId="0" borderId="22" xfId="0" applyBorder="1" applyAlignment="1">
      <alignment vertical="center"/>
    </xf>
    <xf numFmtId="165" fontId="3" fillId="0" borderId="6" xfId="2" applyFont="1" applyBorder="1" applyAlignment="1">
      <alignment vertical="center"/>
    </xf>
    <xf numFmtId="165" fontId="2" fillId="0" borderId="2" xfId="2" applyFont="1" applyBorder="1" applyAlignment="1">
      <alignment vertical="center"/>
    </xf>
    <xf numFmtId="165" fontId="9" fillId="0" borderId="2" xfId="2" applyFont="1" applyBorder="1" applyAlignment="1">
      <alignment vertical="center"/>
    </xf>
    <xf numFmtId="165" fontId="3" fillId="0" borderId="2" xfId="2" applyFont="1" applyBorder="1" applyAlignment="1">
      <alignment vertical="center"/>
    </xf>
    <xf numFmtId="165" fontId="2" fillId="0" borderId="3" xfId="2" applyFont="1" applyBorder="1" applyAlignment="1">
      <alignment vertical="center"/>
    </xf>
    <xf numFmtId="165" fontId="3" fillId="0" borderId="1" xfId="2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Fill="1" applyBorder="1" applyAlignment="1">
      <alignment horizontal="center" wrapText="1"/>
    </xf>
    <xf numFmtId="0" fontId="3" fillId="0" borderId="3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1" xfId="3" applyFont="1" applyFill="1" applyBorder="1" applyAlignment="1">
      <alignment horizontal="center"/>
    </xf>
    <xf numFmtId="0" fontId="5" fillId="0" borderId="38" xfId="3" applyFont="1" applyFill="1" applyBorder="1" applyAlignment="1">
      <alignment horizontal="center" wrapText="1"/>
    </xf>
    <xf numFmtId="0" fontId="3" fillId="0" borderId="50" xfId="3" applyFont="1" applyFill="1" applyBorder="1" applyAlignment="1">
      <alignment horizontal="center"/>
    </xf>
  </cellXfs>
  <cellStyles count="6">
    <cellStyle name="Millares" xfId="1" builtinId="3"/>
    <cellStyle name="Millares 2" xfId="2"/>
    <cellStyle name="Millares 3" xfId="4"/>
    <cellStyle name="Normal" xfId="0" builtinId="0"/>
    <cellStyle name="Normal 2" xfId="3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U82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H71" sqref="H71"/>
    </sheetView>
  </sheetViews>
  <sheetFormatPr baseColWidth="10" defaultRowHeight="12.75" x14ac:dyDescent="0.2"/>
  <cols>
    <col min="1" max="1" width="16.28515625" customWidth="1"/>
    <col min="2" max="2" width="47.5703125" bestFit="1" customWidth="1"/>
    <col min="3" max="3" width="12.42578125" bestFit="1" customWidth="1"/>
    <col min="4" max="5" width="12.42578125" customWidth="1"/>
    <col min="6" max="6" width="12.42578125" style="7" hidden="1" customWidth="1"/>
    <col min="7" max="7" width="10.85546875" style="7" hidden="1" customWidth="1"/>
    <col min="8" max="8" width="12.42578125" style="7" customWidth="1"/>
    <col min="9" max="9" width="11.28515625" style="7" hidden="1" customWidth="1"/>
    <col min="10" max="10" width="11.140625" style="243" bestFit="1" customWidth="1"/>
    <col min="11" max="11" width="12.42578125" style="7" bestFit="1" customWidth="1"/>
    <col min="12" max="12" width="12.42578125" bestFit="1" customWidth="1"/>
    <col min="13" max="13" width="12" style="269" customWidth="1"/>
  </cols>
  <sheetData>
    <row r="1" spans="1:13" s="7" customFormat="1" x14ac:dyDescent="0.2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</row>
    <row r="2" spans="1:13" s="7" customFormat="1" x14ac:dyDescent="0.2">
      <c r="A2" s="280" t="s">
        <v>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</row>
    <row r="3" spans="1:13" s="7" customFormat="1" x14ac:dyDescent="0.2">
      <c r="A3" s="280" t="s">
        <v>902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</row>
    <row r="4" spans="1:13" s="7" customFormat="1" x14ac:dyDescent="0.2">
      <c r="A4" s="280" t="s">
        <v>8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</row>
    <row r="5" spans="1:13" s="7" customFormat="1" x14ac:dyDescent="0.2">
      <c r="A5" s="21"/>
      <c r="B5" s="21"/>
      <c r="C5" s="21"/>
      <c r="D5" s="21"/>
      <c r="E5" s="21"/>
      <c r="F5" s="199"/>
      <c r="G5" s="199"/>
      <c r="H5" s="199"/>
      <c r="I5" s="199"/>
      <c r="J5" s="227"/>
      <c r="K5" s="199"/>
      <c r="L5" s="21"/>
      <c r="M5" s="258"/>
    </row>
    <row r="6" spans="1:13" s="7" customFormat="1" ht="13.5" thickBot="1" x14ac:dyDescent="0.25">
      <c r="A6" s="21"/>
      <c r="B6" s="21"/>
      <c r="C6" s="21"/>
      <c r="D6" s="21"/>
      <c r="E6" s="21"/>
      <c r="F6" s="199"/>
      <c r="G6" s="199"/>
      <c r="H6" s="199"/>
      <c r="I6" s="199"/>
      <c r="J6" s="227"/>
      <c r="K6" s="199"/>
      <c r="L6" s="21"/>
      <c r="M6" s="258"/>
    </row>
    <row r="7" spans="1:13" s="7" customFormat="1" ht="13.5" thickBot="1" x14ac:dyDescent="0.25">
      <c r="A7" s="273" t="s">
        <v>2</v>
      </c>
      <c r="B7" s="275" t="s">
        <v>22</v>
      </c>
      <c r="C7" s="271" t="s">
        <v>3</v>
      </c>
      <c r="D7" s="277"/>
      <c r="E7" s="272"/>
      <c r="F7" s="271" t="s">
        <v>21</v>
      </c>
      <c r="G7" s="277"/>
      <c r="H7" s="277"/>
      <c r="I7" s="277"/>
      <c r="J7" s="277"/>
      <c r="K7" s="272"/>
      <c r="L7" s="275" t="s">
        <v>6</v>
      </c>
      <c r="M7" s="278" t="s">
        <v>23</v>
      </c>
    </row>
    <row r="8" spans="1:13" s="7" customFormat="1" ht="34.5" thickBot="1" x14ac:dyDescent="0.25">
      <c r="A8" s="274"/>
      <c r="B8" s="276"/>
      <c r="C8" s="5" t="s">
        <v>4</v>
      </c>
      <c r="D8" s="5" t="s">
        <v>10</v>
      </c>
      <c r="E8" s="5" t="s">
        <v>5</v>
      </c>
      <c r="F8" s="5" t="s">
        <v>20</v>
      </c>
      <c r="G8" s="5" t="s">
        <v>326</v>
      </c>
      <c r="H8" s="5" t="s">
        <v>904</v>
      </c>
      <c r="I8" s="5" t="s">
        <v>344</v>
      </c>
      <c r="J8" s="5" t="s">
        <v>903</v>
      </c>
      <c r="K8" s="5" t="s">
        <v>5</v>
      </c>
      <c r="L8" s="276"/>
      <c r="M8" s="279"/>
    </row>
    <row r="9" spans="1:13" s="7" customFormat="1" x14ac:dyDescent="0.2">
      <c r="A9" s="24" t="s">
        <v>11</v>
      </c>
      <c r="B9" s="24" t="s">
        <v>7</v>
      </c>
      <c r="C9" s="119">
        <f t="shared" ref="C9:L9" si="0">C11+C15+C38</f>
        <v>751096</v>
      </c>
      <c r="D9" s="120">
        <f t="shared" si="0"/>
        <v>150522.49</v>
      </c>
      <c r="E9" s="121">
        <f t="shared" si="0"/>
        <v>901618.49</v>
      </c>
      <c r="F9" s="25">
        <f t="shared" si="0"/>
        <v>181693.1</v>
      </c>
      <c r="G9" s="25">
        <f t="shared" si="0"/>
        <v>254352.17</v>
      </c>
      <c r="H9" s="25">
        <f t="shared" si="0"/>
        <v>1198707.0669999998</v>
      </c>
      <c r="I9" s="25">
        <f t="shared" si="0"/>
        <v>762661.79700000002</v>
      </c>
      <c r="J9" s="228">
        <f t="shared" si="0"/>
        <v>177503.45</v>
      </c>
      <c r="K9" s="26">
        <f t="shared" si="0"/>
        <v>1376210.517</v>
      </c>
      <c r="L9" s="27">
        <f t="shared" si="0"/>
        <v>-472282.14399999991</v>
      </c>
      <c r="M9" s="259">
        <f>K9*100/E9</f>
        <v>152.63778774102113</v>
      </c>
    </row>
    <row r="10" spans="1:13" s="7" customFormat="1" x14ac:dyDescent="0.2">
      <c r="A10" s="23"/>
      <c r="B10" s="23"/>
      <c r="C10" s="122"/>
      <c r="D10" s="28"/>
      <c r="E10" s="123"/>
      <c r="F10" s="28"/>
      <c r="G10" s="28"/>
      <c r="H10" s="28"/>
      <c r="I10" s="28"/>
      <c r="J10" s="28"/>
      <c r="K10" s="29"/>
      <c r="L10" s="30"/>
      <c r="M10" s="30"/>
    </row>
    <row r="11" spans="1:13" s="7" customFormat="1" hidden="1" x14ac:dyDescent="0.2">
      <c r="A11" s="31" t="s">
        <v>12</v>
      </c>
      <c r="B11" s="31" t="s">
        <v>34</v>
      </c>
      <c r="C11" s="124">
        <f>C12</f>
        <v>0</v>
      </c>
      <c r="D11" s="32">
        <f t="shared" ref="D11:E13" si="1">D12</f>
        <v>0</v>
      </c>
      <c r="E11" s="125">
        <f t="shared" si="1"/>
        <v>0</v>
      </c>
      <c r="F11" s="32">
        <f t="shared" ref="F11:L13" si="2">F12</f>
        <v>0</v>
      </c>
      <c r="G11" s="32">
        <f t="shared" si="2"/>
        <v>0</v>
      </c>
      <c r="H11" s="32">
        <f t="shared" si="2"/>
        <v>0</v>
      </c>
      <c r="I11" s="32">
        <f t="shared" si="2"/>
        <v>0</v>
      </c>
      <c r="J11" s="229">
        <f t="shared" si="2"/>
        <v>0</v>
      </c>
      <c r="K11" s="33">
        <f t="shared" si="2"/>
        <v>0</v>
      </c>
      <c r="L11" s="34">
        <f t="shared" si="2"/>
        <v>0</v>
      </c>
      <c r="M11" s="34" t="e">
        <f t="shared" ref="M11:M40" si="3">K11*100/E11</f>
        <v>#DIV/0!</v>
      </c>
    </row>
    <row r="12" spans="1:13" s="7" customFormat="1" ht="22.5" hidden="1" x14ac:dyDescent="0.2">
      <c r="A12" s="35" t="s">
        <v>35</v>
      </c>
      <c r="B12" s="36" t="s">
        <v>36</v>
      </c>
      <c r="C12" s="126">
        <f>C13</f>
        <v>0</v>
      </c>
      <c r="D12" s="37">
        <f t="shared" si="1"/>
        <v>0</v>
      </c>
      <c r="E12" s="127">
        <f t="shared" si="1"/>
        <v>0</v>
      </c>
      <c r="F12" s="37">
        <f t="shared" si="2"/>
        <v>0</v>
      </c>
      <c r="G12" s="37">
        <f t="shared" si="2"/>
        <v>0</v>
      </c>
      <c r="H12" s="37">
        <f t="shared" si="2"/>
        <v>0</v>
      </c>
      <c r="I12" s="37">
        <f t="shared" si="2"/>
        <v>0</v>
      </c>
      <c r="J12" s="230">
        <f t="shared" si="2"/>
        <v>0</v>
      </c>
      <c r="K12" s="38">
        <f t="shared" si="2"/>
        <v>0</v>
      </c>
      <c r="L12" s="39">
        <f t="shared" si="2"/>
        <v>0</v>
      </c>
      <c r="M12" s="260" t="e">
        <f t="shared" si="3"/>
        <v>#DIV/0!</v>
      </c>
    </row>
    <row r="13" spans="1:13" s="7" customFormat="1" hidden="1" x14ac:dyDescent="0.2">
      <c r="A13" s="8" t="s">
        <v>37</v>
      </c>
      <c r="B13" s="8" t="s">
        <v>38</v>
      </c>
      <c r="C13" s="128">
        <f>C14</f>
        <v>0</v>
      </c>
      <c r="D13" s="11">
        <f t="shared" si="1"/>
        <v>0</v>
      </c>
      <c r="E13" s="129">
        <f t="shared" si="1"/>
        <v>0</v>
      </c>
      <c r="F13" s="11">
        <f t="shared" si="2"/>
        <v>0</v>
      </c>
      <c r="G13" s="11">
        <f t="shared" si="2"/>
        <v>0</v>
      </c>
      <c r="H13" s="11">
        <f t="shared" si="2"/>
        <v>0</v>
      </c>
      <c r="I13" s="11">
        <f t="shared" si="2"/>
        <v>0</v>
      </c>
      <c r="J13" s="231">
        <f t="shared" si="2"/>
        <v>0</v>
      </c>
      <c r="K13" s="15">
        <f t="shared" si="2"/>
        <v>0</v>
      </c>
      <c r="L13" s="18">
        <f t="shared" si="2"/>
        <v>0</v>
      </c>
      <c r="M13" s="260" t="e">
        <f t="shared" si="3"/>
        <v>#DIV/0!</v>
      </c>
    </row>
    <row r="14" spans="1:13" s="7" customFormat="1" hidden="1" x14ac:dyDescent="0.2">
      <c r="A14" s="9" t="s">
        <v>24</v>
      </c>
      <c r="B14" s="9" t="s">
        <v>39</v>
      </c>
      <c r="C14" s="130"/>
      <c r="D14" s="12"/>
      <c r="E14" s="131">
        <f>C14+D14</f>
        <v>0</v>
      </c>
      <c r="F14" s="12"/>
      <c r="G14" s="12"/>
      <c r="H14" s="12">
        <f>F14+G14+I14</f>
        <v>0</v>
      </c>
      <c r="I14" s="12"/>
      <c r="J14" s="232"/>
      <c r="K14" s="40">
        <f>H14+J14</f>
        <v>0</v>
      </c>
      <c r="L14" s="41">
        <f>E14-K14</f>
        <v>0</v>
      </c>
      <c r="M14" s="261" t="e">
        <f t="shared" si="3"/>
        <v>#DIV/0!</v>
      </c>
    </row>
    <row r="15" spans="1:13" s="7" customFormat="1" x14ac:dyDescent="0.2">
      <c r="A15" s="31" t="s">
        <v>13</v>
      </c>
      <c r="B15" s="31" t="s">
        <v>25</v>
      </c>
      <c r="C15" s="132">
        <f t="shared" ref="C15:K15" si="4">C16+C26+C33+C37</f>
        <v>359096</v>
      </c>
      <c r="D15" s="13">
        <f t="shared" si="4"/>
        <v>42682.49</v>
      </c>
      <c r="E15" s="133">
        <f t="shared" si="4"/>
        <v>401778.49</v>
      </c>
      <c r="F15" s="13">
        <f t="shared" si="4"/>
        <v>80693.100000000006</v>
      </c>
      <c r="G15" s="13">
        <f t="shared" si="4"/>
        <v>45506.34</v>
      </c>
      <c r="H15" s="13">
        <f t="shared" si="4"/>
        <v>206987.005</v>
      </c>
      <c r="I15" s="13">
        <f t="shared" si="4"/>
        <v>80787.565000000017</v>
      </c>
      <c r="J15" s="233">
        <f t="shared" si="4"/>
        <v>84503.45</v>
      </c>
      <c r="K15" s="16">
        <f t="shared" si="4"/>
        <v>291490.45499999996</v>
      </c>
      <c r="L15" s="19">
        <f>L16+L26+L37</f>
        <v>112597.91799999999</v>
      </c>
      <c r="M15" s="34">
        <f t="shared" si="3"/>
        <v>72.550039948629404</v>
      </c>
    </row>
    <row r="16" spans="1:13" s="7" customFormat="1" x14ac:dyDescent="0.2">
      <c r="A16" s="8" t="s">
        <v>14</v>
      </c>
      <c r="B16" s="8" t="s">
        <v>40</v>
      </c>
      <c r="C16" s="128">
        <f t="shared" ref="C16:L16" si="5">C17+C19</f>
        <v>359096</v>
      </c>
      <c r="D16" s="11">
        <f t="shared" si="5"/>
        <v>42682.49</v>
      </c>
      <c r="E16" s="129">
        <f t="shared" si="5"/>
        <v>401778.49</v>
      </c>
      <c r="F16" s="11">
        <f t="shared" si="5"/>
        <v>80583.070000000007</v>
      </c>
      <c r="G16" s="11">
        <f>G17+G19</f>
        <v>45124.81</v>
      </c>
      <c r="H16" s="11">
        <f>H17+H19</f>
        <v>205849.23</v>
      </c>
      <c r="I16" s="11">
        <f>I17+I19</f>
        <v>80141.350000000006</v>
      </c>
      <c r="J16" s="231">
        <f>J17+J19</f>
        <v>83123.64</v>
      </c>
      <c r="K16" s="15">
        <f t="shared" si="5"/>
        <v>288972.87</v>
      </c>
      <c r="L16" s="18">
        <f t="shared" si="5"/>
        <v>112805.62</v>
      </c>
      <c r="M16" s="260">
        <f t="shared" si="3"/>
        <v>71.923429748566178</v>
      </c>
    </row>
    <row r="17" spans="1:13" s="7" customFormat="1" x14ac:dyDescent="0.2">
      <c r="A17" s="8" t="s">
        <v>15</v>
      </c>
      <c r="B17" s="8" t="s">
        <v>41</v>
      </c>
      <c r="C17" s="128">
        <f t="shared" ref="C17:L17" si="6">C18</f>
        <v>249550</v>
      </c>
      <c r="D17" s="11">
        <f t="shared" si="6"/>
        <v>42682.49</v>
      </c>
      <c r="E17" s="129">
        <f t="shared" si="6"/>
        <v>292232.49</v>
      </c>
      <c r="F17" s="11">
        <f t="shared" si="6"/>
        <v>59875.91</v>
      </c>
      <c r="G17" s="11">
        <f t="shared" si="6"/>
        <v>18957.55</v>
      </c>
      <c r="H17" s="11">
        <f t="shared" si="6"/>
        <v>136508.36000000002</v>
      </c>
      <c r="I17" s="11">
        <f t="shared" si="6"/>
        <v>57674.9</v>
      </c>
      <c r="J17" s="231">
        <f t="shared" si="6"/>
        <v>30618.87</v>
      </c>
      <c r="K17" s="15">
        <f t="shared" si="6"/>
        <v>167127.23000000001</v>
      </c>
      <c r="L17" s="18">
        <f t="shared" si="6"/>
        <v>125105.25999999998</v>
      </c>
      <c r="M17" s="260">
        <f t="shared" si="3"/>
        <v>57.189818284749933</v>
      </c>
    </row>
    <row r="18" spans="1:13" s="7" customFormat="1" x14ac:dyDescent="0.2">
      <c r="A18" s="9" t="s">
        <v>27</v>
      </c>
      <c r="B18" s="9" t="s">
        <v>42</v>
      </c>
      <c r="C18" s="130">
        <v>249550</v>
      </c>
      <c r="D18" s="12">
        <v>42682.49</v>
      </c>
      <c r="E18" s="131">
        <f>C18+D18</f>
        <v>292232.49</v>
      </c>
      <c r="F18" s="12">
        <v>59875.91</v>
      </c>
      <c r="G18" s="12">
        <v>18957.55</v>
      </c>
      <c r="H18" s="12">
        <f>F18+G18+I18</f>
        <v>136508.36000000002</v>
      </c>
      <c r="I18" s="12">
        <f>57674.9</f>
        <v>57674.9</v>
      </c>
      <c r="J18" s="232">
        <v>30618.87</v>
      </c>
      <c r="K18" s="40">
        <f>H18+J18</f>
        <v>167127.23000000001</v>
      </c>
      <c r="L18" s="41">
        <f>E18-K18</f>
        <v>125105.25999999998</v>
      </c>
      <c r="M18" s="261">
        <f t="shared" si="3"/>
        <v>57.189818284749933</v>
      </c>
    </row>
    <row r="19" spans="1:13" s="7" customFormat="1" x14ac:dyDescent="0.2">
      <c r="A19" s="8" t="s">
        <v>16</v>
      </c>
      <c r="B19" s="8" t="s">
        <v>43</v>
      </c>
      <c r="C19" s="128">
        <f t="shared" ref="C19:L19" si="7">C20+C22</f>
        <v>109546</v>
      </c>
      <c r="D19" s="11">
        <f t="shared" si="7"/>
        <v>0</v>
      </c>
      <c r="E19" s="129">
        <f t="shared" si="7"/>
        <v>109546</v>
      </c>
      <c r="F19" s="11">
        <f t="shared" si="7"/>
        <v>20707.16</v>
      </c>
      <c r="G19" s="11">
        <f>G20+G22</f>
        <v>26167.26</v>
      </c>
      <c r="H19" s="11">
        <f>H20+H22</f>
        <v>69340.87</v>
      </c>
      <c r="I19" s="11">
        <f>I20+I22</f>
        <v>22466.45</v>
      </c>
      <c r="J19" s="231">
        <f>J20+J22</f>
        <v>52504.77</v>
      </c>
      <c r="K19" s="15">
        <f t="shared" si="7"/>
        <v>121845.63999999998</v>
      </c>
      <c r="L19" s="18">
        <f t="shared" si="7"/>
        <v>-12299.639999999985</v>
      </c>
      <c r="M19" s="260">
        <f t="shared" si="3"/>
        <v>111.22783123071585</v>
      </c>
    </row>
    <row r="20" spans="1:13" s="7" customFormat="1" hidden="1" x14ac:dyDescent="0.2">
      <c r="A20" s="8" t="s">
        <v>44</v>
      </c>
      <c r="B20" s="8" t="s">
        <v>45</v>
      </c>
      <c r="C20" s="128">
        <f t="shared" ref="C20:L20" si="8">C21</f>
        <v>0</v>
      </c>
      <c r="D20" s="11">
        <f t="shared" si="8"/>
        <v>0</v>
      </c>
      <c r="E20" s="129">
        <f t="shared" si="8"/>
        <v>0</v>
      </c>
      <c r="F20" s="11">
        <f t="shared" si="8"/>
        <v>0</v>
      </c>
      <c r="G20" s="11">
        <f t="shared" si="8"/>
        <v>0</v>
      </c>
      <c r="H20" s="11">
        <f t="shared" si="8"/>
        <v>0</v>
      </c>
      <c r="I20" s="11">
        <f t="shared" si="8"/>
        <v>0</v>
      </c>
      <c r="J20" s="231">
        <f t="shared" si="8"/>
        <v>0</v>
      </c>
      <c r="K20" s="15">
        <f t="shared" si="8"/>
        <v>0</v>
      </c>
      <c r="L20" s="18">
        <f t="shared" si="8"/>
        <v>0</v>
      </c>
      <c r="M20" s="260" t="e">
        <f t="shared" si="3"/>
        <v>#DIV/0!</v>
      </c>
    </row>
    <row r="21" spans="1:13" s="7" customFormat="1" hidden="1" x14ac:dyDescent="0.2">
      <c r="A21" s="9" t="s">
        <v>28</v>
      </c>
      <c r="B21" s="9" t="s">
        <v>46</v>
      </c>
      <c r="C21" s="130"/>
      <c r="D21" s="12"/>
      <c r="E21" s="131">
        <f>C21+D21</f>
        <v>0</v>
      </c>
      <c r="F21" s="12"/>
      <c r="G21" s="12"/>
      <c r="H21" s="12">
        <f>F21+G21+I21</f>
        <v>0</v>
      </c>
      <c r="I21" s="12"/>
      <c r="J21" s="232"/>
      <c r="K21" s="40">
        <f>H21+J21</f>
        <v>0</v>
      </c>
      <c r="L21" s="41">
        <f>E21-K21</f>
        <v>0</v>
      </c>
      <c r="M21" s="261" t="e">
        <f t="shared" si="3"/>
        <v>#DIV/0!</v>
      </c>
    </row>
    <row r="22" spans="1:13" s="42" customFormat="1" x14ac:dyDescent="0.2">
      <c r="A22" s="8" t="s">
        <v>47</v>
      </c>
      <c r="B22" s="8" t="s">
        <v>48</v>
      </c>
      <c r="C22" s="128">
        <f t="shared" ref="C22:L22" si="9">C23+C24+C25</f>
        <v>109546</v>
      </c>
      <c r="D22" s="11">
        <f t="shared" si="9"/>
        <v>0</v>
      </c>
      <c r="E22" s="129">
        <f t="shared" si="9"/>
        <v>109546</v>
      </c>
      <c r="F22" s="11">
        <f t="shared" si="9"/>
        <v>20707.16</v>
      </c>
      <c r="G22" s="11">
        <f t="shared" si="9"/>
        <v>26167.26</v>
      </c>
      <c r="H22" s="11">
        <f>H23+H24+H25</f>
        <v>69340.87</v>
      </c>
      <c r="I22" s="11">
        <f>I23+I24+I25</f>
        <v>22466.45</v>
      </c>
      <c r="J22" s="231">
        <f>J23+J24+J25</f>
        <v>52504.77</v>
      </c>
      <c r="K22" s="15">
        <f t="shared" si="9"/>
        <v>121845.63999999998</v>
      </c>
      <c r="L22" s="18">
        <f t="shared" si="9"/>
        <v>-12299.639999999985</v>
      </c>
      <c r="M22" s="260">
        <f t="shared" si="3"/>
        <v>111.22783123071585</v>
      </c>
    </row>
    <row r="23" spans="1:13" s="7" customFormat="1" hidden="1" x14ac:dyDescent="0.2">
      <c r="A23" s="6" t="s">
        <v>32</v>
      </c>
      <c r="B23" s="9" t="s">
        <v>61</v>
      </c>
      <c r="C23" s="130"/>
      <c r="D23" s="11"/>
      <c r="E23" s="131">
        <f>C23+D23</f>
        <v>0</v>
      </c>
      <c r="F23" s="12"/>
      <c r="G23" s="12"/>
      <c r="H23" s="12">
        <f>F23+G23+I23</f>
        <v>0</v>
      </c>
      <c r="I23" s="12"/>
      <c r="J23" s="232"/>
      <c r="K23" s="40">
        <f>H23+J23</f>
        <v>0</v>
      </c>
      <c r="L23" s="41">
        <f>E23-K23</f>
        <v>0</v>
      </c>
      <c r="M23" s="261" t="e">
        <f t="shared" si="3"/>
        <v>#DIV/0!</v>
      </c>
    </row>
    <row r="24" spans="1:13" s="7" customFormat="1" x14ac:dyDescent="0.2">
      <c r="A24" s="9" t="s">
        <v>29</v>
      </c>
      <c r="B24" s="9" t="s">
        <v>49</v>
      </c>
      <c r="C24" s="130">
        <v>109546</v>
      </c>
      <c r="D24" s="12"/>
      <c r="E24" s="131">
        <f>C24+D24</f>
        <v>109546</v>
      </c>
      <c r="F24" s="12">
        <v>20707.16</v>
      </c>
      <c r="G24" s="12">
        <v>26167.26</v>
      </c>
      <c r="H24" s="12">
        <f>F24+G24+I24</f>
        <v>69340.87</v>
      </c>
      <c r="I24" s="12">
        <f>22466.45</f>
        <v>22466.45</v>
      </c>
      <c r="J24" s="232">
        <v>52504.77</v>
      </c>
      <c r="K24" s="40">
        <f>H24+J24</f>
        <v>121845.63999999998</v>
      </c>
      <c r="L24" s="41">
        <f>E24-K24</f>
        <v>-12299.639999999985</v>
      </c>
      <c r="M24" s="261">
        <f t="shared" si="3"/>
        <v>111.22783123071585</v>
      </c>
    </row>
    <row r="25" spans="1:13" s="7" customFormat="1" hidden="1" x14ac:dyDescent="0.2">
      <c r="A25" s="9" t="s">
        <v>50</v>
      </c>
      <c r="B25" s="9" t="s">
        <v>51</v>
      </c>
      <c r="C25" s="130"/>
      <c r="D25" s="12"/>
      <c r="E25" s="131">
        <f>C25+D25</f>
        <v>0</v>
      </c>
      <c r="F25" s="12"/>
      <c r="G25" s="12"/>
      <c r="H25" s="12">
        <f>F25+G25+I25</f>
        <v>0</v>
      </c>
      <c r="I25" s="12"/>
      <c r="J25" s="232"/>
      <c r="K25" s="40">
        <f>H25+J25</f>
        <v>0</v>
      </c>
      <c r="L25" s="41">
        <f>E25-K25</f>
        <v>0</v>
      </c>
      <c r="M25" s="261" t="e">
        <f t="shared" si="3"/>
        <v>#DIV/0!</v>
      </c>
    </row>
    <row r="26" spans="1:13" s="7" customFormat="1" hidden="1" x14ac:dyDescent="0.2">
      <c r="A26" s="8" t="s">
        <v>52</v>
      </c>
      <c r="B26" s="8" t="s">
        <v>53</v>
      </c>
      <c r="C26" s="128">
        <f t="shared" ref="C26:L26" si="10">C27+C29</f>
        <v>0</v>
      </c>
      <c r="D26" s="11">
        <f t="shared" si="10"/>
        <v>0</v>
      </c>
      <c r="E26" s="129">
        <f t="shared" si="10"/>
        <v>0</v>
      </c>
      <c r="F26" s="11">
        <f t="shared" si="10"/>
        <v>0</v>
      </c>
      <c r="G26" s="11">
        <f t="shared" si="10"/>
        <v>0</v>
      </c>
      <c r="H26" s="11">
        <f t="shared" si="10"/>
        <v>0</v>
      </c>
      <c r="I26" s="11">
        <f t="shared" si="10"/>
        <v>0</v>
      </c>
      <c r="J26" s="231">
        <f t="shared" si="10"/>
        <v>0</v>
      </c>
      <c r="K26" s="15">
        <f t="shared" si="10"/>
        <v>0</v>
      </c>
      <c r="L26" s="18">
        <f t="shared" si="10"/>
        <v>0</v>
      </c>
      <c r="M26" s="260" t="e">
        <f t="shared" si="3"/>
        <v>#DIV/0!</v>
      </c>
    </row>
    <row r="27" spans="1:13" s="7" customFormat="1" hidden="1" x14ac:dyDescent="0.2">
      <c r="A27" s="8" t="s">
        <v>338</v>
      </c>
      <c r="B27" s="8" t="s">
        <v>339</v>
      </c>
      <c r="C27" s="128">
        <f t="shared" ref="C27:L27" si="11">C28</f>
        <v>0</v>
      </c>
      <c r="D27" s="11">
        <f t="shared" si="11"/>
        <v>0</v>
      </c>
      <c r="E27" s="129">
        <f t="shared" si="11"/>
        <v>0</v>
      </c>
      <c r="F27" s="11">
        <f t="shared" si="11"/>
        <v>0</v>
      </c>
      <c r="G27" s="11">
        <f t="shared" si="11"/>
        <v>0</v>
      </c>
      <c r="H27" s="11">
        <f t="shared" si="11"/>
        <v>0</v>
      </c>
      <c r="I27" s="11">
        <f t="shared" si="11"/>
        <v>0</v>
      </c>
      <c r="J27" s="231">
        <f t="shared" si="11"/>
        <v>0</v>
      </c>
      <c r="K27" s="15">
        <f t="shared" si="11"/>
        <v>0</v>
      </c>
      <c r="L27" s="18">
        <f t="shared" si="11"/>
        <v>0</v>
      </c>
      <c r="M27" s="260" t="e">
        <f t="shared" si="3"/>
        <v>#DIV/0!</v>
      </c>
    </row>
    <row r="28" spans="1:13" s="146" customFormat="1" hidden="1" x14ac:dyDescent="0.2">
      <c r="A28" s="9" t="s">
        <v>340</v>
      </c>
      <c r="B28" s="9" t="s">
        <v>341</v>
      </c>
      <c r="C28" s="130"/>
      <c r="D28" s="12"/>
      <c r="E28" s="131"/>
      <c r="F28" s="12"/>
      <c r="G28" s="12"/>
      <c r="H28" s="12">
        <f>F28+G28+I28</f>
        <v>0</v>
      </c>
      <c r="I28" s="12"/>
      <c r="J28" s="232"/>
      <c r="K28" s="40">
        <f>H28+J28</f>
        <v>0</v>
      </c>
      <c r="L28" s="41">
        <f>E28-K28</f>
        <v>0</v>
      </c>
      <c r="M28" s="261" t="e">
        <f t="shared" si="3"/>
        <v>#DIV/0!</v>
      </c>
    </row>
    <row r="29" spans="1:13" s="7" customFormat="1" hidden="1" x14ac:dyDescent="0.2">
      <c r="A29" s="8" t="s">
        <v>54</v>
      </c>
      <c r="B29" s="8" t="s">
        <v>55</v>
      </c>
      <c r="C29" s="128">
        <f>C30</f>
        <v>0</v>
      </c>
      <c r="D29" s="11">
        <f t="shared" ref="D29:L29" si="12">D30</f>
        <v>0</v>
      </c>
      <c r="E29" s="129">
        <f t="shared" si="12"/>
        <v>0</v>
      </c>
      <c r="F29" s="11">
        <f t="shared" si="12"/>
        <v>0</v>
      </c>
      <c r="G29" s="11">
        <f t="shared" si="12"/>
        <v>0</v>
      </c>
      <c r="H29" s="11">
        <f t="shared" si="12"/>
        <v>0</v>
      </c>
      <c r="I29" s="11">
        <f t="shared" si="12"/>
        <v>0</v>
      </c>
      <c r="J29" s="231">
        <f t="shared" si="12"/>
        <v>0</v>
      </c>
      <c r="K29" s="15">
        <f t="shared" si="12"/>
        <v>0</v>
      </c>
      <c r="L29" s="18">
        <f t="shared" si="12"/>
        <v>0</v>
      </c>
      <c r="M29" s="260" t="e">
        <f t="shared" si="3"/>
        <v>#DIV/0!</v>
      </c>
    </row>
    <row r="30" spans="1:13" s="7" customFormat="1" hidden="1" x14ac:dyDescent="0.2">
      <c r="A30" s="8" t="s">
        <v>56</v>
      </c>
      <c r="B30" s="8" t="s">
        <v>57</v>
      </c>
      <c r="C30" s="128">
        <f t="shared" ref="C30:L30" si="13">C31+C32</f>
        <v>0</v>
      </c>
      <c r="D30" s="11">
        <f t="shared" si="13"/>
        <v>0</v>
      </c>
      <c r="E30" s="129">
        <f t="shared" si="13"/>
        <v>0</v>
      </c>
      <c r="F30" s="11">
        <f t="shared" si="13"/>
        <v>0</v>
      </c>
      <c r="G30" s="11">
        <f>G31+G32</f>
        <v>0</v>
      </c>
      <c r="H30" s="11">
        <f>H31+H32</f>
        <v>0</v>
      </c>
      <c r="I30" s="11">
        <f>I31+I32</f>
        <v>0</v>
      </c>
      <c r="J30" s="231">
        <f>J31+J32</f>
        <v>0</v>
      </c>
      <c r="K30" s="15">
        <f t="shared" si="13"/>
        <v>0</v>
      </c>
      <c r="L30" s="18">
        <f t="shared" si="13"/>
        <v>0</v>
      </c>
      <c r="M30" s="260" t="e">
        <f t="shared" si="3"/>
        <v>#DIV/0!</v>
      </c>
    </row>
    <row r="31" spans="1:13" s="7" customFormat="1" ht="22.5" hidden="1" x14ac:dyDescent="0.2">
      <c r="A31" s="43" t="s">
        <v>26</v>
      </c>
      <c r="B31" s="44" t="s">
        <v>58</v>
      </c>
      <c r="C31" s="130"/>
      <c r="D31" s="12"/>
      <c r="E31" s="131">
        <f>C31+D31</f>
        <v>0</v>
      </c>
      <c r="F31" s="12"/>
      <c r="G31" s="12"/>
      <c r="H31" s="12">
        <f>F31+G31+I31</f>
        <v>0</v>
      </c>
      <c r="I31" s="12"/>
      <c r="J31" s="232"/>
      <c r="K31" s="40">
        <f>H31+J31</f>
        <v>0</v>
      </c>
      <c r="L31" s="41">
        <f>E31-K31</f>
        <v>0</v>
      </c>
      <c r="M31" s="261" t="e">
        <f t="shared" si="3"/>
        <v>#DIV/0!</v>
      </c>
    </row>
    <row r="32" spans="1:13" s="7" customFormat="1" hidden="1" x14ac:dyDescent="0.2">
      <c r="A32" s="6" t="s">
        <v>33</v>
      </c>
      <c r="B32" s="9" t="s">
        <v>62</v>
      </c>
      <c r="C32" s="130"/>
      <c r="D32" s="12"/>
      <c r="E32" s="131">
        <f>C32+D32</f>
        <v>0</v>
      </c>
      <c r="F32" s="12"/>
      <c r="G32" s="12"/>
      <c r="H32" s="12">
        <f>F32+G32+I32</f>
        <v>0</v>
      </c>
      <c r="I32" s="12"/>
      <c r="J32" s="232"/>
      <c r="K32" s="40">
        <f>H32+J32</f>
        <v>0</v>
      </c>
      <c r="L32" s="41">
        <f>E32-K32</f>
        <v>0</v>
      </c>
      <c r="M32" s="261" t="e">
        <f t="shared" si="3"/>
        <v>#DIV/0!</v>
      </c>
    </row>
    <row r="33" spans="1:13" s="42" customFormat="1" x14ac:dyDescent="0.2">
      <c r="A33" s="8" t="s">
        <v>875</v>
      </c>
      <c r="B33" s="8" t="s">
        <v>877</v>
      </c>
      <c r="C33" s="128">
        <f t="shared" ref="C33:L33" si="14">C34</f>
        <v>0</v>
      </c>
      <c r="D33" s="11">
        <f t="shared" si="14"/>
        <v>0</v>
      </c>
      <c r="E33" s="129">
        <f t="shared" si="14"/>
        <v>0</v>
      </c>
      <c r="F33" s="11">
        <f t="shared" si="14"/>
        <v>110.03</v>
      </c>
      <c r="G33" s="11">
        <f t="shared" si="14"/>
        <v>381.53</v>
      </c>
      <c r="H33" s="11">
        <f t="shared" si="14"/>
        <v>930.07299999999998</v>
      </c>
      <c r="I33" s="11">
        <f t="shared" si="14"/>
        <v>438.51300000000003</v>
      </c>
      <c r="J33" s="231">
        <f t="shared" si="14"/>
        <v>1379.81</v>
      </c>
      <c r="K33" s="15">
        <f t="shared" si="14"/>
        <v>2309.8829999999998</v>
      </c>
      <c r="L33" s="18">
        <f t="shared" si="14"/>
        <v>-2309.8829999999998</v>
      </c>
      <c r="M33" s="260">
        <v>0</v>
      </c>
    </row>
    <row r="34" spans="1:13" s="42" customFormat="1" x14ac:dyDescent="0.2">
      <c r="A34" s="8" t="s">
        <v>876</v>
      </c>
      <c r="B34" s="8" t="s">
        <v>878</v>
      </c>
      <c r="C34" s="128">
        <f t="shared" ref="C34:L34" si="15">C35+C36</f>
        <v>0</v>
      </c>
      <c r="D34" s="11">
        <f t="shared" si="15"/>
        <v>0</v>
      </c>
      <c r="E34" s="129">
        <f t="shared" si="15"/>
        <v>0</v>
      </c>
      <c r="F34" s="11">
        <f t="shared" si="15"/>
        <v>110.03</v>
      </c>
      <c r="G34" s="11">
        <f t="shared" si="15"/>
        <v>381.53</v>
      </c>
      <c r="H34" s="11">
        <f t="shared" si="15"/>
        <v>930.07299999999998</v>
      </c>
      <c r="I34" s="11">
        <f t="shared" si="15"/>
        <v>438.51300000000003</v>
      </c>
      <c r="J34" s="231">
        <f t="shared" si="15"/>
        <v>1379.81</v>
      </c>
      <c r="K34" s="15">
        <f t="shared" si="15"/>
        <v>2309.8829999999998</v>
      </c>
      <c r="L34" s="18">
        <f t="shared" si="15"/>
        <v>-2309.8829999999998</v>
      </c>
      <c r="M34" s="260">
        <v>0</v>
      </c>
    </row>
    <row r="35" spans="1:13" s="42" customFormat="1" x14ac:dyDescent="0.2">
      <c r="A35" s="9" t="s">
        <v>899</v>
      </c>
      <c r="B35" s="9" t="s">
        <v>900</v>
      </c>
      <c r="C35" s="130"/>
      <c r="D35" s="12"/>
      <c r="E35" s="131">
        <f>C35+D35</f>
        <v>0</v>
      </c>
      <c r="F35" s="12"/>
      <c r="G35" s="12"/>
      <c r="H35" s="12">
        <f>F35+G35+I35</f>
        <v>350</v>
      </c>
      <c r="I35" s="12">
        <v>350</v>
      </c>
      <c r="J35" s="232"/>
      <c r="K35" s="40">
        <f>H35+J35</f>
        <v>350</v>
      </c>
      <c r="L35" s="41">
        <f>E35-K35</f>
        <v>-350</v>
      </c>
      <c r="M35" s="261">
        <v>0</v>
      </c>
    </row>
    <row r="36" spans="1:13" s="7" customFormat="1" x14ac:dyDescent="0.2">
      <c r="A36" s="6" t="s">
        <v>879</v>
      </c>
      <c r="B36" s="9" t="s">
        <v>880</v>
      </c>
      <c r="C36" s="130"/>
      <c r="D36" s="12"/>
      <c r="E36" s="131">
        <f>C36+D36</f>
        <v>0</v>
      </c>
      <c r="F36" s="12">
        <v>110.03</v>
      </c>
      <c r="G36" s="12">
        <v>381.53</v>
      </c>
      <c r="H36" s="12">
        <f>F36+G36+I36</f>
        <v>580.07299999999998</v>
      </c>
      <c r="I36" s="12">
        <f>88.513</f>
        <v>88.513000000000005</v>
      </c>
      <c r="J36" s="232">
        <v>1379.81</v>
      </c>
      <c r="K36" s="40">
        <f>H36+J36</f>
        <v>1959.8829999999998</v>
      </c>
      <c r="L36" s="41">
        <f>E36-K36</f>
        <v>-1959.8829999999998</v>
      </c>
      <c r="M36" s="261">
        <v>0</v>
      </c>
    </row>
    <row r="37" spans="1:13" s="42" customFormat="1" x14ac:dyDescent="0.2">
      <c r="A37" s="45" t="s">
        <v>17</v>
      </c>
      <c r="B37" s="8" t="s">
        <v>63</v>
      </c>
      <c r="C37" s="128"/>
      <c r="D37" s="11"/>
      <c r="E37" s="129">
        <f>C37+D37</f>
        <v>0</v>
      </c>
      <c r="F37" s="11"/>
      <c r="G37" s="11"/>
      <c r="H37" s="11">
        <f>F37+G37+I37</f>
        <v>207.702</v>
      </c>
      <c r="I37" s="11">
        <f>207.702</f>
        <v>207.702</v>
      </c>
      <c r="J37" s="231"/>
      <c r="K37" s="15">
        <f>H37+J37</f>
        <v>207.702</v>
      </c>
      <c r="L37" s="18">
        <f>E37-K37</f>
        <v>-207.702</v>
      </c>
      <c r="M37" s="260">
        <v>0</v>
      </c>
    </row>
    <row r="38" spans="1:13" s="7" customFormat="1" x14ac:dyDescent="0.2">
      <c r="A38" s="31" t="s">
        <v>18</v>
      </c>
      <c r="B38" s="46" t="s">
        <v>9</v>
      </c>
      <c r="C38" s="132">
        <f>C39+C47</f>
        <v>392000</v>
      </c>
      <c r="D38" s="13">
        <f>D39+D47</f>
        <v>107840</v>
      </c>
      <c r="E38" s="133">
        <f>E39+E47</f>
        <v>499840</v>
      </c>
      <c r="F38" s="13">
        <f>F39+F47</f>
        <v>101000</v>
      </c>
      <c r="G38" s="13">
        <f>G39</f>
        <v>208845.83000000002</v>
      </c>
      <c r="H38" s="13">
        <f>H39+H47</f>
        <v>991720.06199999992</v>
      </c>
      <c r="I38" s="13">
        <f>I39+I47</f>
        <v>681874.23199999996</v>
      </c>
      <c r="J38" s="233">
        <f>J39+J47</f>
        <v>93000</v>
      </c>
      <c r="K38" s="16">
        <f>K39+K47</f>
        <v>1084720.0619999999</v>
      </c>
      <c r="L38" s="19">
        <f>L39+L47</f>
        <v>-584880.06199999992</v>
      </c>
      <c r="M38" s="34">
        <f t="shared" si="3"/>
        <v>217.01345670614594</v>
      </c>
    </row>
    <row r="39" spans="1:13" s="7" customFormat="1" x14ac:dyDescent="0.2">
      <c r="A39" s="8" t="s">
        <v>19</v>
      </c>
      <c r="B39" s="36" t="s">
        <v>59</v>
      </c>
      <c r="C39" s="128">
        <f t="shared" ref="C39:L39" si="16">C40+C42</f>
        <v>392000</v>
      </c>
      <c r="D39" s="11">
        <f t="shared" si="16"/>
        <v>107840</v>
      </c>
      <c r="E39" s="129">
        <f>E40+E42</f>
        <v>499840</v>
      </c>
      <c r="F39" s="11">
        <f t="shared" si="16"/>
        <v>101000</v>
      </c>
      <c r="G39" s="11">
        <f t="shared" si="16"/>
        <v>208845.83000000002</v>
      </c>
      <c r="H39" s="11">
        <f>H40+H42</f>
        <v>991720.06199999992</v>
      </c>
      <c r="I39" s="11">
        <f>I40+I42</f>
        <v>681874.23199999996</v>
      </c>
      <c r="J39" s="231">
        <f>J40+J42</f>
        <v>93000</v>
      </c>
      <c r="K39" s="15">
        <f t="shared" si="16"/>
        <v>1084720.0619999999</v>
      </c>
      <c r="L39" s="18">
        <f t="shared" si="16"/>
        <v>-584880.06199999992</v>
      </c>
      <c r="M39" s="260">
        <f t="shared" si="3"/>
        <v>217.01345670614594</v>
      </c>
    </row>
    <row r="40" spans="1:13" s="7" customFormat="1" x14ac:dyDescent="0.2">
      <c r="A40" s="9" t="s">
        <v>30</v>
      </c>
      <c r="B40" s="44" t="s">
        <v>60</v>
      </c>
      <c r="C40" s="134">
        <v>372000</v>
      </c>
      <c r="D40" s="14"/>
      <c r="E40" s="131">
        <f>C40+D40</f>
        <v>372000</v>
      </c>
      <c r="F40" s="12">
        <v>93000</v>
      </c>
      <c r="G40" s="12">
        <v>93000</v>
      </c>
      <c r="H40" s="12">
        <f>F40+G40+I40</f>
        <v>279000</v>
      </c>
      <c r="I40" s="12">
        <v>93000</v>
      </c>
      <c r="J40" s="232">
        <v>93000</v>
      </c>
      <c r="K40" s="40">
        <f>H40+J40</f>
        <v>372000</v>
      </c>
      <c r="L40" s="41">
        <f>E40-K40</f>
        <v>0</v>
      </c>
      <c r="M40" s="261">
        <f t="shared" si="3"/>
        <v>100</v>
      </c>
    </row>
    <row r="41" spans="1:13" s="7" customFormat="1" x14ac:dyDescent="0.2">
      <c r="A41" s="43"/>
      <c r="B41" s="9" t="s">
        <v>31</v>
      </c>
      <c r="C41" s="134"/>
      <c r="D41" s="14"/>
      <c r="E41" s="135"/>
      <c r="F41" s="14"/>
      <c r="G41" s="14"/>
      <c r="H41" s="14"/>
      <c r="I41" s="14"/>
      <c r="J41" s="234"/>
      <c r="K41" s="17"/>
      <c r="L41" s="20"/>
      <c r="M41" s="20"/>
    </row>
    <row r="42" spans="1:13" s="7" customFormat="1" ht="22.5" x14ac:dyDescent="0.2">
      <c r="A42" s="217" t="s">
        <v>881</v>
      </c>
      <c r="B42" s="216" t="s">
        <v>882</v>
      </c>
      <c r="C42" s="134">
        <f>C43+C44+C45</f>
        <v>20000</v>
      </c>
      <c r="D42" s="14">
        <f>D43+D44+D45</f>
        <v>107840</v>
      </c>
      <c r="E42" s="135">
        <f t="shared" ref="E42" si="17">E43+E44+E45</f>
        <v>127840</v>
      </c>
      <c r="F42" s="14">
        <f t="shared" ref="F42:L42" si="18">F43+F44+F45</f>
        <v>8000</v>
      </c>
      <c r="G42" s="14">
        <f t="shared" si="18"/>
        <v>115845.83</v>
      </c>
      <c r="H42" s="14">
        <f t="shared" si="18"/>
        <v>712720.06199999992</v>
      </c>
      <c r="I42" s="14">
        <f t="shared" si="18"/>
        <v>588874.23199999996</v>
      </c>
      <c r="J42" s="234">
        <f t="shared" si="18"/>
        <v>0</v>
      </c>
      <c r="K42" s="17">
        <f t="shared" si="18"/>
        <v>712720.06199999992</v>
      </c>
      <c r="L42" s="20">
        <f t="shared" si="18"/>
        <v>-584880.06199999992</v>
      </c>
      <c r="M42" s="261">
        <f>K42*100/E42</f>
        <v>557.50943523153933</v>
      </c>
    </row>
    <row r="43" spans="1:13" s="7" customFormat="1" x14ac:dyDescent="0.2">
      <c r="A43" s="43"/>
      <c r="B43" s="145" t="s">
        <v>342</v>
      </c>
      <c r="C43" s="134">
        <v>12000</v>
      </c>
      <c r="D43" s="14"/>
      <c r="E43" s="131">
        <f>C43+D43</f>
        <v>12000</v>
      </c>
      <c r="F43" s="14">
        <v>8000</v>
      </c>
      <c r="G43" s="14"/>
      <c r="H43" s="12">
        <f>F43+G43+I43</f>
        <v>596874.23199999996</v>
      </c>
      <c r="I43" s="234">
        <f>4000+584874.232</f>
        <v>588874.23199999996</v>
      </c>
      <c r="J43" s="234"/>
      <c r="K43" s="40">
        <f>H43+J43</f>
        <v>596874.23199999996</v>
      </c>
      <c r="L43" s="41">
        <f>E43-K43</f>
        <v>-584874.23199999996</v>
      </c>
      <c r="M43" s="261">
        <f>K43*100/E43</f>
        <v>4973.9519333333328</v>
      </c>
    </row>
    <row r="44" spans="1:13" s="7" customFormat="1" x14ac:dyDescent="0.2">
      <c r="A44" s="43"/>
      <c r="B44" s="145" t="s">
        <v>343</v>
      </c>
      <c r="C44" s="134">
        <v>8000</v>
      </c>
      <c r="D44" s="14">
        <v>107840</v>
      </c>
      <c r="E44" s="131">
        <f>C44+D44</f>
        <v>115840</v>
      </c>
      <c r="F44" s="14"/>
      <c r="G44" s="14">
        <f>107845.83+8000</f>
        <v>115845.83</v>
      </c>
      <c r="H44" s="12">
        <f>F44+G44+I44</f>
        <v>115845.83</v>
      </c>
      <c r="I44" s="14"/>
      <c r="J44" s="234"/>
      <c r="K44" s="40">
        <f>H44+J44</f>
        <v>115845.83</v>
      </c>
      <c r="L44" s="41">
        <f>E44-K44</f>
        <v>-5.8300000000017462</v>
      </c>
      <c r="M44" s="261">
        <f>K44*100/E44</f>
        <v>100.00503280386741</v>
      </c>
    </row>
    <row r="45" spans="1:13" s="7" customFormat="1" hidden="1" x14ac:dyDescent="0.2">
      <c r="A45" s="43"/>
      <c r="B45" s="145" t="s">
        <v>883</v>
      </c>
      <c r="C45" s="134"/>
      <c r="D45" s="14"/>
      <c r="E45" s="131">
        <f>C45+D45</f>
        <v>0</v>
      </c>
      <c r="F45" s="14"/>
      <c r="G45" s="14"/>
      <c r="H45" s="12">
        <f>F45+G45+I45</f>
        <v>0</v>
      </c>
      <c r="I45" s="14"/>
      <c r="J45" s="234"/>
      <c r="K45" s="40">
        <f>H45+J45</f>
        <v>0</v>
      </c>
      <c r="L45" s="41">
        <f>E45-K45</f>
        <v>0</v>
      </c>
      <c r="M45" s="261" t="e">
        <f>K45*100/E45</f>
        <v>#DIV/0!</v>
      </c>
    </row>
    <row r="46" spans="1:13" s="7" customFormat="1" ht="13.5" thickBot="1" x14ac:dyDescent="0.25">
      <c r="A46" s="43"/>
      <c r="B46" s="145"/>
      <c r="C46" s="134"/>
      <c r="D46" s="14"/>
      <c r="E46" s="131"/>
      <c r="F46" s="14"/>
      <c r="G46" s="14"/>
      <c r="H46" s="12"/>
      <c r="I46" s="14"/>
      <c r="J46" s="234"/>
      <c r="K46" s="40"/>
      <c r="L46" s="41"/>
      <c r="M46" s="261"/>
    </row>
    <row r="47" spans="1:13" s="42" customFormat="1" hidden="1" x14ac:dyDescent="0.2">
      <c r="A47" s="8" t="s">
        <v>346</v>
      </c>
      <c r="B47" s="36" t="s">
        <v>345</v>
      </c>
      <c r="C47" s="126">
        <f>C48</f>
        <v>0</v>
      </c>
      <c r="D47" s="37">
        <f>D48</f>
        <v>0</v>
      </c>
      <c r="E47" s="129">
        <f>E48</f>
        <v>0</v>
      </c>
      <c r="F47" s="37">
        <f>+F48</f>
        <v>0</v>
      </c>
      <c r="G47" s="37"/>
      <c r="H47" s="11">
        <f t="shared" ref="H47:L47" si="19">H48</f>
        <v>0</v>
      </c>
      <c r="I47" s="37">
        <f t="shared" si="19"/>
        <v>0</v>
      </c>
      <c r="J47" s="230">
        <f t="shared" si="19"/>
        <v>0</v>
      </c>
      <c r="K47" s="15">
        <f t="shared" si="19"/>
        <v>0</v>
      </c>
      <c r="L47" s="18">
        <f t="shared" si="19"/>
        <v>0</v>
      </c>
      <c r="M47" s="260" t="e">
        <f>K47*100/E47</f>
        <v>#DIV/0!</v>
      </c>
    </row>
    <row r="48" spans="1:13" s="7" customFormat="1" hidden="1" x14ac:dyDescent="0.2">
      <c r="A48" s="9" t="s">
        <v>347</v>
      </c>
      <c r="B48" s="44" t="s">
        <v>348</v>
      </c>
      <c r="C48" s="134">
        <f>C49+C50+C51</f>
        <v>0</v>
      </c>
      <c r="D48" s="14">
        <f>D49+D50+D51</f>
        <v>0</v>
      </c>
      <c r="E48" s="131">
        <f>E49+E50+E51</f>
        <v>0</v>
      </c>
      <c r="F48" s="14"/>
      <c r="G48" s="14"/>
      <c r="H48" s="12">
        <f>H49+H50+H51</f>
        <v>0</v>
      </c>
      <c r="I48" s="14">
        <f>I49+I50</f>
        <v>0</v>
      </c>
      <c r="J48" s="234">
        <f>J49+J50</f>
        <v>0</v>
      </c>
      <c r="K48" s="40">
        <f>K49+K50+K51</f>
        <v>0</v>
      </c>
      <c r="L48" s="41">
        <f>L49+L50+L51</f>
        <v>0</v>
      </c>
      <c r="M48" s="261" t="e">
        <f>K48*100/E48</f>
        <v>#DIV/0!</v>
      </c>
    </row>
    <row r="49" spans="1:13" s="7" customFormat="1" hidden="1" x14ac:dyDescent="0.2">
      <c r="A49" s="43"/>
      <c r="B49" s="9" t="s">
        <v>349</v>
      </c>
      <c r="C49" s="134"/>
      <c r="D49" s="14"/>
      <c r="E49" s="131">
        <f>C49+D49</f>
        <v>0</v>
      </c>
      <c r="F49" s="14"/>
      <c r="G49" s="14"/>
      <c r="H49" s="12">
        <f>F49+G49+I49</f>
        <v>0</v>
      </c>
      <c r="I49" s="14"/>
      <c r="J49" s="234"/>
      <c r="K49" s="40">
        <f>H49+J49</f>
        <v>0</v>
      </c>
      <c r="L49" s="41">
        <f>E49-K49</f>
        <v>0</v>
      </c>
      <c r="M49" s="261" t="e">
        <f>K49*100/E49</f>
        <v>#DIV/0!</v>
      </c>
    </row>
    <row r="50" spans="1:13" s="7" customFormat="1" hidden="1" x14ac:dyDescent="0.2">
      <c r="A50" s="43"/>
      <c r="B50" s="9" t="s">
        <v>358</v>
      </c>
      <c r="C50" s="134"/>
      <c r="D50" s="14"/>
      <c r="E50" s="131">
        <f>C50+D50</f>
        <v>0</v>
      </c>
      <c r="F50" s="14"/>
      <c r="G50" s="14"/>
      <c r="H50" s="12">
        <f>F50+G50+I50</f>
        <v>0</v>
      </c>
      <c r="I50" s="14"/>
      <c r="J50" s="234"/>
      <c r="K50" s="40">
        <f>H50+J50</f>
        <v>0</v>
      </c>
      <c r="L50" s="41">
        <f>E50-K50</f>
        <v>0</v>
      </c>
      <c r="M50" s="261" t="e">
        <f>K50*100/E50</f>
        <v>#DIV/0!</v>
      </c>
    </row>
    <row r="51" spans="1:13" s="7" customFormat="1" hidden="1" x14ac:dyDescent="0.2">
      <c r="A51" s="43"/>
      <c r="B51" s="9" t="s">
        <v>351</v>
      </c>
      <c r="C51" s="134"/>
      <c r="D51" s="14"/>
      <c r="E51" s="131">
        <f>C51+D51</f>
        <v>0</v>
      </c>
      <c r="F51" s="14"/>
      <c r="G51" s="14"/>
      <c r="H51" s="12">
        <f>F51+G51+I51</f>
        <v>0</v>
      </c>
      <c r="I51" s="14"/>
      <c r="J51" s="234"/>
      <c r="K51" s="40">
        <f>H51+J51</f>
        <v>0</v>
      </c>
      <c r="L51" s="41">
        <f>E51-K51</f>
        <v>0</v>
      </c>
      <c r="M51" s="261" t="e">
        <f>K51*100/E51</f>
        <v>#DIV/0!</v>
      </c>
    </row>
    <row r="52" spans="1:13" s="7" customFormat="1" ht="13.5" hidden="1" thickBot="1" x14ac:dyDescent="0.25">
      <c r="A52" s="144"/>
      <c r="B52" s="10"/>
      <c r="C52" s="137"/>
      <c r="D52" s="138"/>
      <c r="E52" s="136"/>
      <c r="F52" s="147"/>
      <c r="G52" s="147"/>
      <c r="H52" s="147"/>
      <c r="I52" s="147"/>
      <c r="J52" s="235"/>
      <c r="K52" s="148"/>
      <c r="L52" s="149"/>
      <c r="M52" s="149"/>
    </row>
    <row r="53" spans="1:13" s="7" customFormat="1" ht="7.5" customHeight="1" thickBot="1" x14ac:dyDescent="0.25">
      <c r="A53" s="86"/>
      <c r="B53" s="87"/>
      <c r="C53" s="87"/>
      <c r="D53" s="87"/>
      <c r="E53" s="87"/>
      <c r="F53" s="200"/>
      <c r="G53" s="200"/>
      <c r="H53" s="200"/>
      <c r="I53" s="200"/>
      <c r="J53" s="236"/>
      <c r="K53" s="200"/>
      <c r="L53" s="87"/>
      <c r="M53" s="262"/>
    </row>
    <row r="54" spans="1:13" s="7" customFormat="1" x14ac:dyDescent="0.2">
      <c r="A54" s="88" t="s">
        <v>327</v>
      </c>
      <c r="B54" s="89" t="s">
        <v>328</v>
      </c>
      <c r="C54" s="90">
        <f t="shared" ref="C54:L54" si="20">C56</f>
        <v>553290.73</v>
      </c>
      <c r="D54" s="91">
        <f t="shared" si="20"/>
        <v>243529.41999999998</v>
      </c>
      <c r="E54" s="92">
        <f t="shared" si="20"/>
        <v>796820.14999999991</v>
      </c>
      <c r="F54" s="201">
        <f t="shared" si="20"/>
        <v>553290.73</v>
      </c>
      <c r="G54" s="202">
        <f t="shared" si="20"/>
        <v>597010.17999999993</v>
      </c>
      <c r="H54" s="202">
        <f>H56</f>
        <v>1150300.9099999999</v>
      </c>
      <c r="I54" s="202">
        <f>I56</f>
        <v>0</v>
      </c>
      <c r="J54" s="237">
        <f>J56</f>
        <v>0</v>
      </c>
      <c r="K54" s="203">
        <f t="shared" si="20"/>
        <v>1150300.9099999999</v>
      </c>
      <c r="L54" s="93">
        <f t="shared" si="20"/>
        <v>-353480.76</v>
      </c>
      <c r="M54" s="263">
        <f>K54*100/E54</f>
        <v>144.36142334000965</v>
      </c>
    </row>
    <row r="55" spans="1:13" s="7" customFormat="1" x14ac:dyDescent="0.2">
      <c r="A55" s="94"/>
      <c r="B55" s="95"/>
      <c r="C55" s="96"/>
      <c r="D55" s="97"/>
      <c r="E55" s="98"/>
      <c r="F55" s="112"/>
      <c r="G55" s="204"/>
      <c r="H55" s="204"/>
      <c r="I55" s="204"/>
      <c r="J55" s="238"/>
      <c r="K55" s="205"/>
      <c r="L55" s="99"/>
      <c r="M55" s="264"/>
    </row>
    <row r="56" spans="1:13" s="7" customFormat="1" ht="15" x14ac:dyDescent="0.35">
      <c r="A56" s="100" t="s">
        <v>329</v>
      </c>
      <c r="B56" s="101" t="s">
        <v>330</v>
      </c>
      <c r="C56" s="102">
        <f t="shared" ref="C56:L56" si="21">C57+C59</f>
        <v>553290.73</v>
      </c>
      <c r="D56" s="103">
        <f t="shared" si="21"/>
        <v>243529.41999999998</v>
      </c>
      <c r="E56" s="155">
        <f t="shared" si="21"/>
        <v>796820.14999999991</v>
      </c>
      <c r="F56" s="206">
        <f t="shared" si="21"/>
        <v>553290.73</v>
      </c>
      <c r="G56" s="207">
        <f t="shared" si="21"/>
        <v>597010.17999999993</v>
      </c>
      <c r="H56" s="207">
        <f>H57+H59</f>
        <v>1150300.9099999999</v>
      </c>
      <c r="I56" s="207">
        <f>I57+I59</f>
        <v>0</v>
      </c>
      <c r="J56" s="239">
        <f>J57+J59</f>
        <v>0</v>
      </c>
      <c r="K56" s="208">
        <f t="shared" si="21"/>
        <v>1150300.9099999999</v>
      </c>
      <c r="L56" s="104">
        <f t="shared" si="21"/>
        <v>-353480.76</v>
      </c>
      <c r="M56" s="265">
        <f t="shared" ref="M56:M65" si="22">K56*100/E56</f>
        <v>144.36142334000965</v>
      </c>
    </row>
    <row r="57" spans="1:13" s="7" customFormat="1" x14ac:dyDescent="0.2">
      <c r="A57" s="105" t="s">
        <v>331</v>
      </c>
      <c r="B57" s="106" t="s">
        <v>332</v>
      </c>
      <c r="C57" s="109">
        <f>C58</f>
        <v>407960.66</v>
      </c>
      <c r="D57" s="107">
        <f t="shared" ref="D57:L57" si="23">D58</f>
        <v>-38581.550000000003</v>
      </c>
      <c r="E57" s="108">
        <f t="shared" si="23"/>
        <v>369379.11</v>
      </c>
      <c r="F57" s="209">
        <f t="shared" si="23"/>
        <v>407960.66</v>
      </c>
      <c r="G57" s="210">
        <f t="shared" si="23"/>
        <v>314899.21000000002</v>
      </c>
      <c r="H57" s="210">
        <f t="shared" si="23"/>
        <v>722859.87</v>
      </c>
      <c r="I57" s="210">
        <f t="shared" si="23"/>
        <v>0</v>
      </c>
      <c r="J57" s="240">
        <f t="shared" si="23"/>
        <v>0</v>
      </c>
      <c r="K57" s="211">
        <f t="shared" si="23"/>
        <v>722859.87</v>
      </c>
      <c r="L57" s="110">
        <f t="shared" si="23"/>
        <v>-353480.76</v>
      </c>
      <c r="M57" s="266">
        <f t="shared" si="22"/>
        <v>195.69592606360442</v>
      </c>
    </row>
    <row r="58" spans="1:13" s="7" customFormat="1" x14ac:dyDescent="0.2">
      <c r="A58" s="100"/>
      <c r="B58" s="111" t="s">
        <v>333</v>
      </c>
      <c r="C58" s="96">
        <v>407960.66</v>
      </c>
      <c r="D58" s="97">
        <v>-38581.550000000003</v>
      </c>
      <c r="E58" s="98">
        <f>C58+D58</f>
        <v>369379.11</v>
      </c>
      <c r="F58" s="112">
        <v>407960.66</v>
      </c>
      <c r="G58" s="204">
        <v>314899.21000000002</v>
      </c>
      <c r="H58" s="12">
        <f>F58+G58+I58</f>
        <v>722859.87</v>
      </c>
      <c r="I58" s="204"/>
      <c r="J58" s="238"/>
      <c r="K58" s="40">
        <f>H58+J58</f>
        <v>722859.87</v>
      </c>
      <c r="L58" s="41">
        <f>E58-K58</f>
        <v>-353480.76</v>
      </c>
      <c r="M58" s="264">
        <f t="shared" si="22"/>
        <v>195.69592606360442</v>
      </c>
    </row>
    <row r="59" spans="1:13" s="42" customFormat="1" x14ac:dyDescent="0.2">
      <c r="A59" s="100" t="s">
        <v>334</v>
      </c>
      <c r="B59" s="100" t="s">
        <v>335</v>
      </c>
      <c r="C59" s="109">
        <f t="shared" ref="C59:L59" si="24">C60+C61+C62+C63+C64+C65</f>
        <v>145330.07</v>
      </c>
      <c r="D59" s="151">
        <f t="shared" si="24"/>
        <v>282110.96999999997</v>
      </c>
      <c r="E59" s="152">
        <f t="shared" si="24"/>
        <v>427441.04</v>
      </c>
      <c r="F59" s="209">
        <f t="shared" si="24"/>
        <v>145330.07</v>
      </c>
      <c r="G59" s="78">
        <f t="shared" si="24"/>
        <v>282110.96999999997</v>
      </c>
      <c r="H59" s="210">
        <f t="shared" si="24"/>
        <v>427441.04</v>
      </c>
      <c r="I59" s="210">
        <f t="shared" si="24"/>
        <v>0</v>
      </c>
      <c r="J59" s="240">
        <f t="shared" si="24"/>
        <v>0</v>
      </c>
      <c r="K59" s="212">
        <f t="shared" si="24"/>
        <v>427441.04</v>
      </c>
      <c r="L59" s="152">
        <f t="shared" si="24"/>
        <v>0</v>
      </c>
      <c r="M59" s="266">
        <f t="shared" si="22"/>
        <v>100</v>
      </c>
    </row>
    <row r="60" spans="1:13" s="42" customFormat="1" x14ac:dyDescent="0.2">
      <c r="A60" s="100"/>
      <c r="B60" s="111" t="s">
        <v>885</v>
      </c>
      <c r="C60" s="96">
        <v>105000</v>
      </c>
      <c r="D60" s="226">
        <v>270350</v>
      </c>
      <c r="E60" s="98">
        <f>C60+D60</f>
        <v>375350</v>
      </c>
      <c r="F60" s="112">
        <v>105000</v>
      </c>
      <c r="G60" s="204">
        <v>270350</v>
      </c>
      <c r="H60" s="12">
        <f t="shared" ref="H60:H65" si="25">F60+G60+I60</f>
        <v>375350</v>
      </c>
      <c r="I60" s="210"/>
      <c r="J60" s="240"/>
      <c r="K60" s="40">
        <f>H60+J60</f>
        <v>375350</v>
      </c>
      <c r="L60" s="41">
        <f t="shared" ref="L60:L65" si="26">E60-K60</f>
        <v>0</v>
      </c>
      <c r="M60" s="264">
        <f t="shared" si="22"/>
        <v>100</v>
      </c>
    </row>
    <row r="61" spans="1:13" s="7" customFormat="1" x14ac:dyDescent="0.2">
      <c r="A61" s="94"/>
      <c r="B61" s="111" t="s">
        <v>884</v>
      </c>
      <c r="C61" s="96">
        <v>40330.07</v>
      </c>
      <c r="D61" s="97">
        <v>11760.97</v>
      </c>
      <c r="E61" s="98">
        <f t="shared" ref="E61:E65" si="27">C61+D61</f>
        <v>52091.040000000001</v>
      </c>
      <c r="F61" s="112">
        <v>40330.07</v>
      </c>
      <c r="G61" s="204">
        <v>11760.97</v>
      </c>
      <c r="H61" s="12">
        <f t="shared" si="25"/>
        <v>52091.040000000001</v>
      </c>
      <c r="I61" s="204"/>
      <c r="J61" s="238"/>
      <c r="K61" s="40">
        <f t="shared" ref="K61:K65" si="28">H61+J61</f>
        <v>52091.040000000001</v>
      </c>
      <c r="L61" s="41">
        <f t="shared" si="26"/>
        <v>0</v>
      </c>
      <c r="M61" s="264">
        <f t="shared" si="22"/>
        <v>100</v>
      </c>
    </row>
    <row r="62" spans="1:13" s="7" customFormat="1" hidden="1" x14ac:dyDescent="0.2">
      <c r="A62" s="94"/>
      <c r="B62" s="111" t="s">
        <v>336</v>
      </c>
      <c r="C62" s="96"/>
      <c r="D62" s="97"/>
      <c r="E62" s="98">
        <f t="shared" si="27"/>
        <v>0</v>
      </c>
      <c r="F62" s="112"/>
      <c r="G62" s="204"/>
      <c r="H62" s="12">
        <f t="shared" si="25"/>
        <v>0</v>
      </c>
      <c r="I62" s="204"/>
      <c r="J62" s="238"/>
      <c r="K62" s="40">
        <f t="shared" si="28"/>
        <v>0</v>
      </c>
      <c r="L62" s="41">
        <f t="shared" si="26"/>
        <v>0</v>
      </c>
      <c r="M62" s="264" t="e">
        <f t="shared" si="22"/>
        <v>#DIV/0!</v>
      </c>
    </row>
    <row r="63" spans="1:13" s="7" customFormat="1" hidden="1" x14ac:dyDescent="0.2">
      <c r="A63" s="94"/>
      <c r="B63" s="111" t="s">
        <v>359</v>
      </c>
      <c r="C63" s="96"/>
      <c r="D63" s="97"/>
      <c r="E63" s="98">
        <f t="shared" si="27"/>
        <v>0</v>
      </c>
      <c r="F63" s="112"/>
      <c r="G63" s="204"/>
      <c r="H63" s="12">
        <f t="shared" si="25"/>
        <v>0</v>
      </c>
      <c r="I63" s="204"/>
      <c r="J63" s="238"/>
      <c r="K63" s="40">
        <f t="shared" si="28"/>
        <v>0</v>
      </c>
      <c r="L63" s="41">
        <f t="shared" si="26"/>
        <v>0</v>
      </c>
      <c r="M63" s="264" t="e">
        <f t="shared" si="22"/>
        <v>#DIV/0!</v>
      </c>
    </row>
    <row r="64" spans="1:13" s="7" customFormat="1" hidden="1" x14ac:dyDescent="0.2">
      <c r="A64" s="94"/>
      <c r="B64" s="111" t="s">
        <v>360</v>
      </c>
      <c r="C64" s="96"/>
      <c r="D64" s="97"/>
      <c r="E64" s="98">
        <f t="shared" si="27"/>
        <v>0</v>
      </c>
      <c r="F64" s="112"/>
      <c r="G64" s="204"/>
      <c r="H64" s="12">
        <f t="shared" si="25"/>
        <v>0</v>
      </c>
      <c r="I64" s="204"/>
      <c r="J64" s="238"/>
      <c r="K64" s="40">
        <f t="shared" si="28"/>
        <v>0</v>
      </c>
      <c r="L64" s="41">
        <f t="shared" si="26"/>
        <v>0</v>
      </c>
      <c r="M64" s="264" t="e">
        <f t="shared" si="22"/>
        <v>#DIV/0!</v>
      </c>
    </row>
    <row r="65" spans="1:21" s="7" customFormat="1" hidden="1" x14ac:dyDescent="0.2">
      <c r="A65" s="94"/>
      <c r="B65" s="111" t="s">
        <v>337</v>
      </c>
      <c r="C65" s="96"/>
      <c r="D65" s="97"/>
      <c r="E65" s="98">
        <f t="shared" si="27"/>
        <v>0</v>
      </c>
      <c r="F65" s="112"/>
      <c r="G65" s="204"/>
      <c r="H65" s="12">
        <f t="shared" si="25"/>
        <v>0</v>
      </c>
      <c r="I65" s="204"/>
      <c r="J65" s="238"/>
      <c r="K65" s="40">
        <f t="shared" si="28"/>
        <v>0</v>
      </c>
      <c r="L65" s="41">
        <f t="shared" si="26"/>
        <v>0</v>
      </c>
      <c r="M65" s="264" t="e">
        <f t="shared" si="22"/>
        <v>#DIV/0!</v>
      </c>
    </row>
    <row r="66" spans="1:21" s="7" customFormat="1" ht="13.5" thickBot="1" x14ac:dyDescent="0.25">
      <c r="A66" s="113"/>
      <c r="B66" s="114"/>
      <c r="C66" s="115"/>
      <c r="D66" s="116"/>
      <c r="E66" s="117"/>
      <c r="F66" s="213"/>
      <c r="G66" s="214"/>
      <c r="H66" s="214"/>
      <c r="I66" s="214"/>
      <c r="J66" s="241"/>
      <c r="K66" s="215"/>
      <c r="L66" s="118"/>
      <c r="M66" s="267"/>
    </row>
    <row r="67" spans="1:21" s="7" customFormat="1" ht="13.5" thickBot="1" x14ac:dyDescent="0.25">
      <c r="A67" s="271" t="s">
        <v>5</v>
      </c>
      <c r="B67" s="272"/>
      <c r="C67" s="47">
        <f t="shared" ref="C67:L67" si="29">C9+C54</f>
        <v>1304386.73</v>
      </c>
      <c r="D67" s="47">
        <f t="shared" si="29"/>
        <v>394051.91</v>
      </c>
      <c r="E67" s="47">
        <f t="shared" si="29"/>
        <v>1698438.64</v>
      </c>
      <c r="F67" s="47">
        <f t="shared" si="29"/>
        <v>734983.83</v>
      </c>
      <c r="G67" s="47">
        <f t="shared" si="29"/>
        <v>851362.35</v>
      </c>
      <c r="H67" s="47">
        <f t="shared" si="29"/>
        <v>2349007.977</v>
      </c>
      <c r="I67" s="47">
        <f t="shared" si="29"/>
        <v>762661.79700000002</v>
      </c>
      <c r="J67" s="242">
        <f t="shared" si="29"/>
        <v>177503.45</v>
      </c>
      <c r="K67" s="47">
        <f t="shared" si="29"/>
        <v>2526511.4270000001</v>
      </c>
      <c r="L67" s="47">
        <f t="shared" si="29"/>
        <v>-825762.90399999986</v>
      </c>
      <c r="M67" s="268">
        <f>K67*100/E67</f>
        <v>148.75494277497128</v>
      </c>
    </row>
    <row r="68" spans="1:21" x14ac:dyDescent="0.2">
      <c r="A68" s="2" t="s">
        <v>901</v>
      </c>
    </row>
    <row r="71" spans="1:21" x14ac:dyDescent="0.2">
      <c r="F71" s="75"/>
    </row>
    <row r="72" spans="1:21" x14ac:dyDescent="0.2">
      <c r="A72" s="1"/>
      <c r="B72" s="3"/>
      <c r="C72" s="3"/>
      <c r="D72" s="1"/>
      <c r="E72" s="1"/>
      <c r="J72" s="244"/>
      <c r="L72" s="1"/>
      <c r="M72" s="270"/>
      <c r="N72" s="1"/>
      <c r="O72" s="1"/>
      <c r="P72" s="4"/>
      <c r="Q72" s="1"/>
      <c r="R72" s="1"/>
      <c r="S72" s="1"/>
      <c r="T72" s="1"/>
      <c r="U72" s="1"/>
    </row>
    <row r="73" spans="1:21" x14ac:dyDescent="0.2">
      <c r="A73" s="3"/>
      <c r="B73" s="3"/>
      <c r="C73" s="3"/>
      <c r="D73" s="3"/>
      <c r="E73" s="1"/>
      <c r="J73" s="244"/>
      <c r="L73" s="3"/>
      <c r="M73" s="270"/>
      <c r="N73" s="3"/>
      <c r="O73" s="3"/>
      <c r="P73" s="3"/>
      <c r="Q73" s="1"/>
      <c r="R73" s="1"/>
      <c r="S73" s="1"/>
      <c r="T73" s="1"/>
      <c r="U73" s="1"/>
    </row>
    <row r="74" spans="1:21" x14ac:dyDescent="0.2">
      <c r="A74" s="1"/>
      <c r="B74" s="3"/>
      <c r="C74" s="1"/>
      <c r="D74" s="1"/>
      <c r="E74" s="1"/>
      <c r="J74" s="244"/>
      <c r="L74" s="1"/>
      <c r="N74" s="1"/>
      <c r="O74" s="1"/>
      <c r="P74" s="4"/>
      <c r="Q74" s="1"/>
      <c r="R74" s="1"/>
      <c r="S74" s="1"/>
      <c r="T74" s="1"/>
      <c r="U74" s="1"/>
    </row>
    <row r="78" spans="1:21" x14ac:dyDescent="0.2">
      <c r="A78" s="1"/>
    </row>
    <row r="79" spans="1:21" x14ac:dyDescent="0.2">
      <c r="A79" s="3"/>
    </row>
    <row r="80" spans="1:21" x14ac:dyDescent="0.2">
      <c r="A80" s="1"/>
      <c r="B80" s="1"/>
      <c r="D80" s="1"/>
    </row>
    <row r="81" spans="1:4" x14ac:dyDescent="0.2">
      <c r="A81" s="1"/>
      <c r="B81" s="3"/>
      <c r="C81" s="1"/>
      <c r="D81" s="3"/>
    </row>
    <row r="82" spans="1:4" x14ac:dyDescent="0.2">
      <c r="B82" s="1"/>
      <c r="D82" s="1"/>
    </row>
  </sheetData>
  <mergeCells count="11">
    <mergeCell ref="L7:L8"/>
    <mergeCell ref="M7:M8"/>
    <mergeCell ref="A1:M1"/>
    <mergeCell ref="A2:M2"/>
    <mergeCell ref="A3:M3"/>
    <mergeCell ref="A4:M4"/>
    <mergeCell ref="A67:B67"/>
    <mergeCell ref="A7:A8"/>
    <mergeCell ref="B7:B8"/>
    <mergeCell ref="C7:E7"/>
    <mergeCell ref="F7:K7"/>
  </mergeCells>
  <printOptions horizontalCentered="1"/>
  <pageMargins left="0.27559055118110237" right="0.19685039370078741" top="0.46" bottom="0.72" header="0.27559055118110237" footer="0.31496062992125984"/>
  <pageSetup scale="90" orientation="landscape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N183"/>
  <sheetViews>
    <sheetView workbookViewId="0">
      <pane xSplit="2" ySplit="8" topLeftCell="C17" activePane="bottomRight" state="frozen"/>
      <selection pane="topRight" activeCell="C1" sqref="C1"/>
      <selection pane="bottomLeft" activeCell="A8" sqref="A8"/>
      <selection pane="bottomRight" activeCell="E183" sqref="E183"/>
    </sheetView>
  </sheetViews>
  <sheetFormatPr baseColWidth="10" defaultRowHeight="12.75" x14ac:dyDescent="0.2"/>
  <cols>
    <col min="1" max="1" width="8.140625" customWidth="1"/>
    <col min="2" max="2" width="45.7109375" customWidth="1"/>
    <col min="3" max="4" width="12.42578125" customWidth="1"/>
    <col min="5" max="5" width="12.42578125" bestFit="1" customWidth="1"/>
    <col min="6" max="7" width="11.42578125" style="7" hidden="1" customWidth="1"/>
    <col min="8" max="8" width="12.5703125" style="7" customWidth="1"/>
    <col min="9" max="9" width="11.42578125" style="7" hidden="1" customWidth="1"/>
    <col min="10" max="10" width="11.28515625" style="7" customWidth="1"/>
    <col min="11" max="11" width="12.42578125" style="7" customWidth="1"/>
    <col min="12" max="12" width="13" customWidth="1"/>
    <col min="13" max="13" width="11.42578125" style="1"/>
  </cols>
  <sheetData>
    <row r="1" spans="1:13" x14ac:dyDescent="0.2">
      <c r="A1" s="284" t="s">
        <v>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</row>
    <row r="2" spans="1:13" x14ac:dyDescent="0.2">
      <c r="A2" s="284" t="s">
        <v>64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</row>
    <row r="3" spans="1:13" x14ac:dyDescent="0.2">
      <c r="A3" s="284" t="s">
        <v>902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</row>
    <row r="4" spans="1:13" x14ac:dyDescent="0.2">
      <c r="A4" s="284" t="s">
        <v>8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</row>
    <row r="5" spans="1:13" x14ac:dyDescent="0.2">
      <c r="A5" s="48"/>
    </row>
    <row r="6" spans="1:13" ht="13.5" thickBot="1" x14ac:dyDescent="0.25"/>
    <row r="7" spans="1:13" ht="13.5" customHeight="1" thickBot="1" x14ac:dyDescent="0.25">
      <c r="A7" s="285" t="s">
        <v>2</v>
      </c>
      <c r="B7" s="285" t="s">
        <v>65</v>
      </c>
      <c r="C7" s="287" t="s">
        <v>3</v>
      </c>
      <c r="D7" s="288"/>
      <c r="E7" s="289"/>
      <c r="F7" s="277" t="s">
        <v>66</v>
      </c>
      <c r="G7" s="277"/>
      <c r="H7" s="277"/>
      <c r="I7" s="277"/>
      <c r="J7" s="277"/>
      <c r="K7" s="277"/>
      <c r="L7" s="285" t="s">
        <v>6</v>
      </c>
      <c r="M7" s="281" t="s">
        <v>67</v>
      </c>
    </row>
    <row r="8" spans="1:13" ht="34.5" thickBot="1" x14ac:dyDescent="0.25">
      <c r="A8" s="286"/>
      <c r="B8" s="286"/>
      <c r="C8" s="5" t="s">
        <v>4</v>
      </c>
      <c r="D8" s="5" t="s">
        <v>10</v>
      </c>
      <c r="E8" s="5" t="s">
        <v>5</v>
      </c>
      <c r="F8" s="183" t="s">
        <v>20</v>
      </c>
      <c r="G8" s="5" t="s">
        <v>326</v>
      </c>
      <c r="H8" s="5" t="s">
        <v>904</v>
      </c>
      <c r="I8" s="5" t="s">
        <v>344</v>
      </c>
      <c r="J8" s="5" t="s">
        <v>905</v>
      </c>
      <c r="K8" s="172" t="s">
        <v>5</v>
      </c>
      <c r="L8" s="286"/>
      <c r="M8" s="282"/>
    </row>
    <row r="9" spans="1:13" s="52" customFormat="1" x14ac:dyDescent="0.2">
      <c r="A9" s="188">
        <v>0</v>
      </c>
      <c r="B9" s="225" t="s">
        <v>68</v>
      </c>
      <c r="C9" s="224">
        <f t="shared" ref="C9" si="0">C10+C14+C17+C23+C26+C31</f>
        <v>187286.46799999999</v>
      </c>
      <c r="D9" s="49">
        <f t="shared" ref="D9:L9" si="1">D10+D14+D17+D23+D26+D31</f>
        <v>0</v>
      </c>
      <c r="E9" s="50">
        <f t="shared" si="1"/>
        <v>187286.46799999999</v>
      </c>
      <c r="F9" s="184">
        <f t="shared" si="1"/>
        <v>40682.75</v>
      </c>
      <c r="G9" s="84">
        <f>G10+G14+G17+G23+G26+G31</f>
        <v>42473.578000000001</v>
      </c>
      <c r="H9" s="84">
        <f>H10+H14+H17+H23+H26+H31</f>
        <v>124716.56599999999</v>
      </c>
      <c r="I9" s="84">
        <f>I10+I14+I17+I23+I26+I31</f>
        <v>41560.237999999998</v>
      </c>
      <c r="J9" s="84">
        <f>J10+J14+J17+J23+J26+J31</f>
        <v>54045.65</v>
      </c>
      <c r="K9" s="173">
        <f t="shared" si="1"/>
        <v>178762.21599999999</v>
      </c>
      <c r="L9" s="179">
        <f t="shared" si="1"/>
        <v>8524.251999999984</v>
      </c>
      <c r="M9" s="51">
        <f t="shared" ref="M9:M41" si="2">K9*100/E9</f>
        <v>95.448548904237967</v>
      </c>
    </row>
    <row r="10" spans="1:13" s="52" customFormat="1" x14ac:dyDescent="0.2">
      <c r="A10" s="189">
        <v>0.01</v>
      </c>
      <c r="B10" s="220" t="s">
        <v>69</v>
      </c>
      <c r="C10" s="80">
        <f t="shared" ref="C10" si="3">C11+C12+C13</f>
        <v>144980</v>
      </c>
      <c r="D10" s="53">
        <f t="shared" ref="D10:L10" si="4">D11+D12+D13</f>
        <v>0</v>
      </c>
      <c r="E10" s="54">
        <f t="shared" si="4"/>
        <v>144980</v>
      </c>
      <c r="F10" s="80">
        <f t="shared" si="4"/>
        <v>34048.550000000003</v>
      </c>
      <c r="G10" s="53">
        <f t="shared" si="4"/>
        <v>35118.07</v>
      </c>
      <c r="H10" s="53">
        <f t="shared" si="4"/>
        <v>103383.5</v>
      </c>
      <c r="I10" s="53">
        <f t="shared" ref="I10" si="5">I11+I12+I13</f>
        <v>34216.879999999997</v>
      </c>
      <c r="J10" s="53">
        <f t="shared" si="4"/>
        <v>35132.58</v>
      </c>
      <c r="K10" s="83">
        <f t="shared" si="4"/>
        <v>138516.08000000002</v>
      </c>
      <c r="L10" s="62">
        <f t="shared" si="4"/>
        <v>6463.9199999999837</v>
      </c>
      <c r="M10" s="55">
        <f t="shared" si="2"/>
        <v>95.541509173679145</v>
      </c>
    </row>
    <row r="11" spans="1:13" ht="12.75" hidden="1" customHeight="1" x14ac:dyDescent="0.2">
      <c r="A11" s="190" t="s">
        <v>70</v>
      </c>
      <c r="B11" s="221" t="s">
        <v>71</v>
      </c>
      <c r="C11" s="186"/>
      <c r="D11" s="56"/>
      <c r="E11" s="57">
        <f>C11+D11</f>
        <v>0</v>
      </c>
      <c r="F11" s="82"/>
      <c r="G11" s="56"/>
      <c r="H11" s="56">
        <f>F11+G11</f>
        <v>0</v>
      </c>
      <c r="I11" s="56"/>
      <c r="J11" s="56"/>
      <c r="K11" s="174">
        <f>H11+I11</f>
        <v>0</v>
      </c>
      <c r="L11" s="63">
        <f>E11-K11</f>
        <v>0</v>
      </c>
      <c r="M11" s="58" t="e">
        <f t="shared" si="2"/>
        <v>#DIV/0!</v>
      </c>
    </row>
    <row r="12" spans="1:13" s="7" customFormat="1" x14ac:dyDescent="0.2">
      <c r="A12" s="191" t="s">
        <v>72</v>
      </c>
      <c r="B12" s="221" t="s">
        <v>73</v>
      </c>
      <c r="C12" s="186">
        <v>144980</v>
      </c>
      <c r="D12" s="56"/>
      <c r="E12" s="57">
        <f>C12+D12</f>
        <v>144980</v>
      </c>
      <c r="F12" s="82">
        <v>34048.550000000003</v>
      </c>
      <c r="G12" s="56">
        <v>35118.07</v>
      </c>
      <c r="H12" s="56">
        <f>F12+G12+I12</f>
        <v>103383.5</v>
      </c>
      <c r="I12" s="56">
        <v>34216.879999999997</v>
      </c>
      <c r="J12" s="56">
        <v>35132.58</v>
      </c>
      <c r="K12" s="174">
        <f>H12+J12</f>
        <v>138516.08000000002</v>
      </c>
      <c r="L12" s="63">
        <f>E12-K12</f>
        <v>6463.9199999999837</v>
      </c>
      <c r="M12" s="61">
        <f t="shared" si="2"/>
        <v>95.541509173679145</v>
      </c>
    </row>
    <row r="13" spans="1:13" s="7" customFormat="1" hidden="1" x14ac:dyDescent="0.2">
      <c r="A13" s="191" t="s">
        <v>350</v>
      </c>
      <c r="B13" s="221" t="s">
        <v>387</v>
      </c>
      <c r="C13" s="186"/>
      <c r="D13" s="56"/>
      <c r="E13" s="57">
        <f>C13+D13</f>
        <v>0</v>
      </c>
      <c r="F13" s="82"/>
      <c r="G13" s="56"/>
      <c r="H13" s="56">
        <f>F13+G13+I13</f>
        <v>0</v>
      </c>
      <c r="I13" s="56"/>
      <c r="J13" s="56"/>
      <c r="K13" s="174">
        <f>H13+J13</f>
        <v>0</v>
      </c>
      <c r="L13" s="63">
        <f>E13-K13</f>
        <v>0</v>
      </c>
      <c r="M13" s="61" t="e">
        <f>K13*100/E13</f>
        <v>#DIV/0!</v>
      </c>
    </row>
    <row r="14" spans="1:13" s="42" customFormat="1" x14ac:dyDescent="0.2">
      <c r="A14" s="192">
        <v>0.02</v>
      </c>
      <c r="B14" s="220" t="s">
        <v>74</v>
      </c>
      <c r="C14" s="80">
        <f t="shared" ref="C14:L14" si="6">C15+C16</f>
        <v>2200</v>
      </c>
      <c r="D14" s="53">
        <f t="shared" si="6"/>
        <v>0</v>
      </c>
      <c r="E14" s="54">
        <f t="shared" si="6"/>
        <v>2200</v>
      </c>
      <c r="F14" s="81">
        <f t="shared" si="6"/>
        <v>0</v>
      </c>
      <c r="G14" s="53">
        <f>G15+G16</f>
        <v>567.19000000000005</v>
      </c>
      <c r="H14" s="53">
        <f>H15+H16</f>
        <v>1296.4290000000001</v>
      </c>
      <c r="I14" s="53">
        <f>I15+I16</f>
        <v>729.23900000000003</v>
      </c>
      <c r="J14" s="53">
        <f>J15+J16</f>
        <v>607.70000000000005</v>
      </c>
      <c r="K14" s="83">
        <f t="shared" si="6"/>
        <v>1904.1290000000001</v>
      </c>
      <c r="L14" s="62">
        <f t="shared" si="6"/>
        <v>295.87099999999987</v>
      </c>
      <c r="M14" s="70">
        <f t="shared" si="2"/>
        <v>86.551318181818189</v>
      </c>
    </row>
    <row r="15" spans="1:13" s="7" customFormat="1" hidden="1" x14ac:dyDescent="0.2">
      <c r="A15" s="191" t="s">
        <v>75</v>
      </c>
      <c r="B15" s="221" t="s">
        <v>76</v>
      </c>
      <c r="C15" s="186"/>
      <c r="D15" s="56"/>
      <c r="E15" s="57">
        <f>C15+D15</f>
        <v>0</v>
      </c>
      <c r="F15" s="82"/>
      <c r="G15" s="56"/>
      <c r="H15" s="56">
        <f>F15+G15+I15</f>
        <v>0</v>
      </c>
      <c r="I15" s="56"/>
      <c r="J15" s="56"/>
      <c r="K15" s="174">
        <f>H15+J15</f>
        <v>0</v>
      </c>
      <c r="L15" s="63">
        <f>E15-K15</f>
        <v>0</v>
      </c>
      <c r="M15" s="61" t="e">
        <f t="shared" si="2"/>
        <v>#DIV/0!</v>
      </c>
    </row>
    <row r="16" spans="1:13" s="7" customFormat="1" x14ac:dyDescent="0.2">
      <c r="A16" s="191" t="s">
        <v>77</v>
      </c>
      <c r="B16" s="221" t="s">
        <v>78</v>
      </c>
      <c r="C16" s="186">
        <v>2200</v>
      </c>
      <c r="D16" s="56"/>
      <c r="E16" s="57">
        <f>C16+D16</f>
        <v>2200</v>
      </c>
      <c r="F16" s="82"/>
      <c r="G16" s="56">
        <v>567.19000000000005</v>
      </c>
      <c r="H16" s="56">
        <f>F16+G16+I16</f>
        <v>1296.4290000000001</v>
      </c>
      <c r="I16" s="56">
        <v>729.23900000000003</v>
      </c>
      <c r="J16" s="56">
        <v>607.70000000000005</v>
      </c>
      <c r="K16" s="174">
        <f>H16+J16</f>
        <v>1904.1290000000001</v>
      </c>
      <c r="L16" s="63">
        <f>E16-K16</f>
        <v>295.87099999999987</v>
      </c>
      <c r="M16" s="61">
        <f t="shared" si="2"/>
        <v>86.551318181818189</v>
      </c>
    </row>
    <row r="17" spans="1:13" s="42" customFormat="1" x14ac:dyDescent="0.2">
      <c r="A17" s="192">
        <v>0.03</v>
      </c>
      <c r="B17" s="220" t="s">
        <v>79</v>
      </c>
      <c r="C17" s="80">
        <f t="shared" ref="C17:L17" si="7">C18+C19+C20+C21+C22</f>
        <v>12081.83</v>
      </c>
      <c r="D17" s="53">
        <f t="shared" si="7"/>
        <v>0</v>
      </c>
      <c r="E17" s="54">
        <f t="shared" si="7"/>
        <v>12081.83</v>
      </c>
      <c r="F17" s="81">
        <f t="shared" si="7"/>
        <v>43.83</v>
      </c>
      <c r="G17" s="53">
        <f>G18+G19+G20+G21+G22</f>
        <v>0</v>
      </c>
      <c r="H17" s="53">
        <f>H18+H19+H20+H21+H22</f>
        <v>43.83</v>
      </c>
      <c r="I17" s="53">
        <f>I18+I19+I20+I21+I22</f>
        <v>0</v>
      </c>
      <c r="J17" s="53">
        <f>J18+J19+J20+J21+J22</f>
        <v>11517.55</v>
      </c>
      <c r="K17" s="83">
        <f t="shared" si="7"/>
        <v>11561.38</v>
      </c>
      <c r="L17" s="62">
        <f t="shared" si="7"/>
        <v>520.45000000000073</v>
      </c>
      <c r="M17" s="70">
        <f t="shared" si="2"/>
        <v>95.69229164787123</v>
      </c>
    </row>
    <row r="18" spans="1:13" s="7" customFormat="1" ht="12.75" hidden="1" customHeight="1" x14ac:dyDescent="0.2">
      <c r="A18" s="191" t="s">
        <v>80</v>
      </c>
      <c r="B18" s="221" t="s">
        <v>81</v>
      </c>
      <c r="C18" s="186"/>
      <c r="D18" s="56"/>
      <c r="E18" s="57">
        <f>C18+D18</f>
        <v>0</v>
      </c>
      <c r="F18" s="82"/>
      <c r="G18" s="56"/>
      <c r="H18" s="56">
        <f>F18+G18+I18</f>
        <v>0</v>
      </c>
      <c r="I18" s="56"/>
      <c r="J18" s="56"/>
      <c r="K18" s="174">
        <f>H18+J18</f>
        <v>0</v>
      </c>
      <c r="L18" s="63">
        <f>E18-K18</f>
        <v>0</v>
      </c>
      <c r="M18" s="61" t="e">
        <f t="shared" si="2"/>
        <v>#DIV/0!</v>
      </c>
    </row>
    <row r="19" spans="1:13" s="7" customFormat="1" ht="12.75" hidden="1" customHeight="1" x14ac:dyDescent="0.2">
      <c r="A19" s="191" t="s">
        <v>82</v>
      </c>
      <c r="B19" s="221" t="s">
        <v>83</v>
      </c>
      <c r="C19" s="186"/>
      <c r="D19" s="56"/>
      <c r="E19" s="57">
        <f>C19+D19</f>
        <v>0</v>
      </c>
      <c r="F19" s="82"/>
      <c r="G19" s="56"/>
      <c r="H19" s="56">
        <f>F19+G19+I19</f>
        <v>0</v>
      </c>
      <c r="I19" s="56"/>
      <c r="J19" s="56"/>
      <c r="K19" s="174">
        <f>H19+J19</f>
        <v>0</v>
      </c>
      <c r="L19" s="63">
        <f>E19-K19</f>
        <v>0</v>
      </c>
      <c r="M19" s="61" t="e">
        <f t="shared" si="2"/>
        <v>#DIV/0!</v>
      </c>
    </row>
    <row r="20" spans="1:13" s="7" customFormat="1" x14ac:dyDescent="0.2">
      <c r="A20" s="191" t="s">
        <v>84</v>
      </c>
      <c r="B20" s="221" t="s">
        <v>85</v>
      </c>
      <c r="C20" s="186">
        <v>12081.83</v>
      </c>
      <c r="D20" s="56"/>
      <c r="E20" s="57">
        <f>C20+D20</f>
        <v>12081.83</v>
      </c>
      <c r="F20" s="82">
        <v>43.83</v>
      </c>
      <c r="G20" s="56"/>
      <c r="H20" s="56">
        <f>F20+G20+I20</f>
        <v>43.83</v>
      </c>
      <c r="I20" s="56"/>
      <c r="J20" s="56">
        <v>11517.55</v>
      </c>
      <c r="K20" s="174">
        <f>H20+J20</f>
        <v>11561.38</v>
      </c>
      <c r="L20" s="63">
        <f>E20-K20</f>
        <v>520.45000000000073</v>
      </c>
      <c r="M20" s="61">
        <f t="shared" si="2"/>
        <v>95.69229164787123</v>
      </c>
    </row>
    <row r="21" spans="1:13" s="7" customFormat="1" hidden="1" x14ac:dyDescent="0.2">
      <c r="A21" s="191" t="s">
        <v>86</v>
      </c>
      <c r="B21" s="221" t="s">
        <v>87</v>
      </c>
      <c r="C21" s="186"/>
      <c r="D21" s="56"/>
      <c r="E21" s="57">
        <f>C21+D21</f>
        <v>0</v>
      </c>
      <c r="F21" s="82"/>
      <c r="G21" s="56"/>
      <c r="H21" s="56">
        <f>F21+G21+I21</f>
        <v>0</v>
      </c>
      <c r="I21" s="56"/>
      <c r="J21" s="56"/>
      <c r="K21" s="174">
        <f>H21+J21</f>
        <v>0</v>
      </c>
      <c r="L21" s="63">
        <f>E21-K21</f>
        <v>0</v>
      </c>
      <c r="M21" s="61" t="e">
        <f t="shared" si="2"/>
        <v>#DIV/0!</v>
      </c>
    </row>
    <row r="22" spans="1:13" s="7" customFormat="1" ht="12.75" hidden="1" customHeight="1" x14ac:dyDescent="0.2">
      <c r="A22" s="191" t="s">
        <v>88</v>
      </c>
      <c r="B22" s="221" t="s">
        <v>89</v>
      </c>
      <c r="C22" s="186"/>
      <c r="D22" s="56"/>
      <c r="E22" s="57">
        <f>C22+D22</f>
        <v>0</v>
      </c>
      <c r="F22" s="82"/>
      <c r="G22" s="56"/>
      <c r="H22" s="56">
        <f>F22+G22+I22</f>
        <v>0</v>
      </c>
      <c r="I22" s="56"/>
      <c r="J22" s="56"/>
      <c r="K22" s="174">
        <f>H22+J22</f>
        <v>0</v>
      </c>
      <c r="L22" s="63">
        <f>E22-K22</f>
        <v>0</v>
      </c>
      <c r="M22" s="61" t="e">
        <f t="shared" si="2"/>
        <v>#DIV/0!</v>
      </c>
    </row>
    <row r="23" spans="1:13" s="42" customFormat="1" ht="22.5" x14ac:dyDescent="0.2">
      <c r="A23" s="193">
        <v>0.04</v>
      </c>
      <c r="B23" s="222" t="s">
        <v>90</v>
      </c>
      <c r="C23" s="218">
        <f t="shared" ref="C23:L23" si="8">C24+C25</f>
        <v>14135.554</v>
      </c>
      <c r="D23" s="59">
        <f t="shared" si="8"/>
        <v>0</v>
      </c>
      <c r="E23" s="60">
        <f t="shared" si="8"/>
        <v>14135.554</v>
      </c>
      <c r="F23" s="185">
        <f t="shared" si="8"/>
        <v>3324.1699999999996</v>
      </c>
      <c r="G23" s="59">
        <f>G24+G25</f>
        <v>3424.01</v>
      </c>
      <c r="H23" s="59">
        <f>H24+H25</f>
        <v>10084.32</v>
      </c>
      <c r="I23" s="59">
        <f>I24+I25</f>
        <v>3336.14</v>
      </c>
      <c r="J23" s="59">
        <f>J24+J25</f>
        <v>3423.7599999999998</v>
      </c>
      <c r="K23" s="175">
        <f t="shared" si="8"/>
        <v>13508.08</v>
      </c>
      <c r="L23" s="180">
        <f t="shared" si="8"/>
        <v>627.47399999999982</v>
      </c>
      <c r="M23" s="70">
        <f t="shared" si="2"/>
        <v>95.561022935500091</v>
      </c>
    </row>
    <row r="24" spans="1:13" s="7" customFormat="1" ht="22.5" x14ac:dyDescent="0.2">
      <c r="A24" s="194" t="s">
        <v>91</v>
      </c>
      <c r="B24" s="223" t="s">
        <v>92</v>
      </c>
      <c r="C24" s="186">
        <v>13410.654</v>
      </c>
      <c r="D24" s="56"/>
      <c r="E24" s="57">
        <f>C24+D24</f>
        <v>13410.654</v>
      </c>
      <c r="F24" s="82">
        <v>3153.7</v>
      </c>
      <c r="G24" s="56">
        <v>3248.42</v>
      </c>
      <c r="H24" s="56">
        <f>F24+G24+I24</f>
        <v>9567.18</v>
      </c>
      <c r="I24" s="56">
        <v>3165.06</v>
      </c>
      <c r="J24" s="56">
        <v>3248.18</v>
      </c>
      <c r="K24" s="174">
        <f>H24+J24</f>
        <v>12815.36</v>
      </c>
      <c r="L24" s="63">
        <f>E24-K24</f>
        <v>595.29399999999987</v>
      </c>
      <c r="M24" s="61">
        <f t="shared" si="2"/>
        <v>95.561036769720545</v>
      </c>
    </row>
    <row r="25" spans="1:13" s="7" customFormat="1" x14ac:dyDescent="0.2">
      <c r="A25" s="191" t="s">
        <v>93</v>
      </c>
      <c r="B25" s="221" t="s">
        <v>94</v>
      </c>
      <c r="C25" s="186">
        <v>724.9</v>
      </c>
      <c r="D25" s="56"/>
      <c r="E25" s="57">
        <f>C25+D25</f>
        <v>724.9</v>
      </c>
      <c r="F25" s="82">
        <v>170.47</v>
      </c>
      <c r="G25" s="56">
        <v>175.59</v>
      </c>
      <c r="H25" s="56">
        <f>F25+G25+I25</f>
        <v>517.14</v>
      </c>
      <c r="I25" s="56">
        <v>171.08</v>
      </c>
      <c r="J25" s="56">
        <v>175.58</v>
      </c>
      <c r="K25" s="174">
        <f>H25+J25</f>
        <v>692.72</v>
      </c>
      <c r="L25" s="63">
        <f>E25-K25</f>
        <v>32.17999999999995</v>
      </c>
      <c r="M25" s="61">
        <f t="shared" si="2"/>
        <v>95.560767002345159</v>
      </c>
    </row>
    <row r="26" spans="1:13" s="42" customFormat="1" ht="22.5" x14ac:dyDescent="0.2">
      <c r="A26" s="193">
        <v>0.05</v>
      </c>
      <c r="B26" s="222" t="s">
        <v>95</v>
      </c>
      <c r="C26" s="218">
        <f t="shared" ref="C26:L26" si="9">C27+C28+C29+C30</f>
        <v>13889.084000000001</v>
      </c>
      <c r="D26" s="59">
        <f t="shared" si="9"/>
        <v>0</v>
      </c>
      <c r="E26" s="60">
        <f t="shared" si="9"/>
        <v>13889.084000000001</v>
      </c>
      <c r="F26" s="185">
        <f t="shared" si="9"/>
        <v>3266.2000000000003</v>
      </c>
      <c r="G26" s="59">
        <f>G27+G28+G29+G30</f>
        <v>3364.308</v>
      </c>
      <c r="H26" s="59">
        <f>H27+H28+H29+H30</f>
        <v>9908.487000000001</v>
      </c>
      <c r="I26" s="59">
        <f>I27+I28+I29+I30</f>
        <v>3277.9790000000003</v>
      </c>
      <c r="J26" s="59">
        <f>J27+J28+J29+J30</f>
        <v>3364.06</v>
      </c>
      <c r="K26" s="175">
        <f t="shared" si="9"/>
        <v>13272.546999999999</v>
      </c>
      <c r="L26" s="180">
        <f t="shared" si="9"/>
        <v>616.53699999999981</v>
      </c>
      <c r="M26" s="70">
        <f t="shared" si="2"/>
        <v>95.560995959128761</v>
      </c>
    </row>
    <row r="27" spans="1:13" s="7" customFormat="1" x14ac:dyDescent="0.2">
      <c r="A27" s="191" t="s">
        <v>96</v>
      </c>
      <c r="B27" s="221" t="s">
        <v>372</v>
      </c>
      <c r="C27" s="186">
        <v>7364.9840000000004</v>
      </c>
      <c r="D27" s="56"/>
      <c r="E27" s="57">
        <f>C27+D27</f>
        <v>7364.9840000000004</v>
      </c>
      <c r="F27" s="82">
        <v>1731.97</v>
      </c>
      <c r="G27" s="56">
        <v>1783.998</v>
      </c>
      <c r="H27" s="56">
        <f>F27+G27+I27</f>
        <v>5254.1880000000001</v>
      </c>
      <c r="I27" s="56">
        <v>1738.22</v>
      </c>
      <c r="J27" s="56">
        <v>1783.87</v>
      </c>
      <c r="K27" s="174">
        <f>H27+J27</f>
        <v>7038.058</v>
      </c>
      <c r="L27" s="63">
        <f>E27-K27</f>
        <v>326.92600000000039</v>
      </c>
      <c r="M27" s="61">
        <f t="shared" si="2"/>
        <v>95.561076575319106</v>
      </c>
    </row>
    <row r="28" spans="1:13" s="7" customFormat="1" x14ac:dyDescent="0.2">
      <c r="A28" s="191" t="s">
        <v>97</v>
      </c>
      <c r="B28" s="221" t="s">
        <v>98</v>
      </c>
      <c r="C28" s="186">
        <v>2174.6999999999998</v>
      </c>
      <c r="D28" s="56"/>
      <c r="E28" s="57">
        <f>C28+D28</f>
        <v>2174.6999999999998</v>
      </c>
      <c r="F28" s="82">
        <v>511.41</v>
      </c>
      <c r="G28" s="56">
        <v>526.77</v>
      </c>
      <c r="H28" s="56">
        <f>F28+G28+I28</f>
        <v>1551.433</v>
      </c>
      <c r="I28" s="56">
        <v>513.25300000000004</v>
      </c>
      <c r="J28" s="56">
        <v>526.73</v>
      </c>
      <c r="K28" s="174">
        <f>H28+J28</f>
        <v>2078.163</v>
      </c>
      <c r="L28" s="63">
        <f>E28-K28</f>
        <v>96.536999999999807</v>
      </c>
      <c r="M28" s="61">
        <f t="shared" si="2"/>
        <v>95.560904952407228</v>
      </c>
    </row>
    <row r="29" spans="1:13" s="7" customFormat="1" x14ac:dyDescent="0.2">
      <c r="A29" s="191" t="s">
        <v>99</v>
      </c>
      <c r="B29" s="221" t="s">
        <v>100</v>
      </c>
      <c r="C29" s="186">
        <v>4349.3999999999996</v>
      </c>
      <c r="D29" s="56"/>
      <c r="E29" s="57">
        <f>C29+D29</f>
        <v>4349.3999999999996</v>
      </c>
      <c r="F29" s="82">
        <v>1022.82</v>
      </c>
      <c r="G29" s="56">
        <v>1053.54</v>
      </c>
      <c r="H29" s="56">
        <f>F29+G29+I29</f>
        <v>3102.866</v>
      </c>
      <c r="I29" s="56">
        <v>1026.5060000000001</v>
      </c>
      <c r="J29" s="56">
        <v>1053.46</v>
      </c>
      <c r="K29" s="174">
        <f>H29+J29</f>
        <v>4156.326</v>
      </c>
      <c r="L29" s="63">
        <f>E29-K29</f>
        <v>193.07399999999961</v>
      </c>
      <c r="M29" s="61">
        <f t="shared" si="2"/>
        <v>95.560904952407228</v>
      </c>
    </row>
    <row r="30" spans="1:13" s="7" customFormat="1" hidden="1" x14ac:dyDescent="0.2">
      <c r="A30" s="191" t="s">
        <v>101</v>
      </c>
      <c r="B30" s="221" t="s">
        <v>886</v>
      </c>
      <c r="C30" s="186"/>
      <c r="D30" s="56"/>
      <c r="E30" s="57">
        <f>C30+D30</f>
        <v>0</v>
      </c>
      <c r="F30" s="82"/>
      <c r="G30" s="56"/>
      <c r="H30" s="56">
        <f>F30+G30+I30</f>
        <v>0</v>
      </c>
      <c r="I30" s="56"/>
      <c r="J30" s="56"/>
      <c r="K30" s="174">
        <f>H30+J30</f>
        <v>0</v>
      </c>
      <c r="L30" s="63">
        <f>E30-K30</f>
        <v>0</v>
      </c>
      <c r="M30" s="61" t="e">
        <f t="shared" si="2"/>
        <v>#DIV/0!</v>
      </c>
    </row>
    <row r="31" spans="1:13" s="42" customFormat="1" hidden="1" x14ac:dyDescent="0.2">
      <c r="A31" s="192" t="s">
        <v>102</v>
      </c>
      <c r="B31" s="220" t="s">
        <v>103</v>
      </c>
      <c r="C31" s="80">
        <f t="shared" ref="C31:L31" si="10">C32</f>
        <v>0</v>
      </c>
      <c r="D31" s="53">
        <f t="shared" si="10"/>
        <v>0</v>
      </c>
      <c r="E31" s="54">
        <f t="shared" si="10"/>
        <v>0</v>
      </c>
      <c r="F31" s="81">
        <f t="shared" si="10"/>
        <v>0</v>
      </c>
      <c r="G31" s="53">
        <f t="shared" si="10"/>
        <v>0</v>
      </c>
      <c r="H31" s="53">
        <f t="shared" si="10"/>
        <v>0</v>
      </c>
      <c r="I31" s="53">
        <f t="shared" si="10"/>
        <v>0</v>
      </c>
      <c r="J31" s="53">
        <f t="shared" si="10"/>
        <v>0</v>
      </c>
      <c r="K31" s="83">
        <f t="shared" si="10"/>
        <v>0</v>
      </c>
      <c r="L31" s="62">
        <f t="shared" si="10"/>
        <v>0</v>
      </c>
      <c r="M31" s="70" t="e">
        <f t="shared" si="2"/>
        <v>#DIV/0!</v>
      </c>
    </row>
    <row r="32" spans="1:13" s="7" customFormat="1" hidden="1" x14ac:dyDescent="0.2">
      <c r="A32" s="191" t="s">
        <v>104</v>
      </c>
      <c r="B32" s="221" t="s">
        <v>105</v>
      </c>
      <c r="C32" s="186"/>
      <c r="D32" s="56"/>
      <c r="E32" s="57">
        <f>C32+D32</f>
        <v>0</v>
      </c>
      <c r="F32" s="82"/>
      <c r="G32" s="56"/>
      <c r="H32" s="56">
        <f>F32+G32+I32</f>
        <v>0</v>
      </c>
      <c r="I32" s="56"/>
      <c r="J32" s="56"/>
      <c r="K32" s="174">
        <f>H32+J32</f>
        <v>0</v>
      </c>
      <c r="L32" s="63">
        <f>E32-K32</f>
        <v>0</v>
      </c>
      <c r="M32" s="61" t="e">
        <f t="shared" si="2"/>
        <v>#DIV/0!</v>
      </c>
    </row>
    <row r="33" spans="1:13" s="42" customFormat="1" x14ac:dyDescent="0.2">
      <c r="A33" s="192">
        <v>1</v>
      </c>
      <c r="B33" s="220" t="s">
        <v>106</v>
      </c>
      <c r="C33" s="80">
        <f t="shared" ref="C33" si="11">C34+C40+C46+C54+C62+C67+C69+C73+C83+C85</f>
        <v>643463.07000000007</v>
      </c>
      <c r="D33" s="53">
        <f t="shared" ref="D33:L33" si="12">D34+D40+D46+D54+D62+D67+D69+D73+D83+D85</f>
        <v>69375.09</v>
      </c>
      <c r="E33" s="54">
        <f t="shared" si="12"/>
        <v>712838.16</v>
      </c>
      <c r="F33" s="80">
        <f t="shared" si="12"/>
        <v>124902.97</v>
      </c>
      <c r="G33" s="53">
        <f t="shared" si="12"/>
        <v>132504.17000000001</v>
      </c>
      <c r="H33" s="53">
        <f t="shared" si="12"/>
        <v>397483.63099999999</v>
      </c>
      <c r="I33" s="53">
        <f t="shared" ref="I33" si="13">I34+I40+I46+I54+I62+I67+I69+I73+I83+I85</f>
        <v>140076.49099999998</v>
      </c>
      <c r="J33" s="53">
        <f t="shared" si="12"/>
        <v>205957.66999999998</v>
      </c>
      <c r="K33" s="83">
        <f t="shared" si="12"/>
        <v>603441.30100000009</v>
      </c>
      <c r="L33" s="62">
        <f t="shared" si="12"/>
        <v>109396.85900000001</v>
      </c>
      <c r="M33" s="70">
        <f t="shared" si="2"/>
        <v>84.653338564254199</v>
      </c>
    </row>
    <row r="34" spans="1:13" s="42" customFormat="1" x14ac:dyDescent="0.2">
      <c r="A34" s="192">
        <v>1.01</v>
      </c>
      <c r="B34" s="220" t="s">
        <v>107</v>
      </c>
      <c r="C34" s="80">
        <f t="shared" ref="C34" si="14">C35+C36+C37+C38+C39</f>
        <v>13500</v>
      </c>
      <c r="D34" s="53">
        <f t="shared" ref="D34:L34" si="15">D35+D36+D37+D38+D39</f>
        <v>870.66</v>
      </c>
      <c r="E34" s="54">
        <f t="shared" si="15"/>
        <v>14370.66</v>
      </c>
      <c r="F34" s="81">
        <f t="shared" si="15"/>
        <v>3850</v>
      </c>
      <c r="G34" s="53">
        <f>G35+G36+G37+G38+G39</f>
        <v>3720.66</v>
      </c>
      <c r="H34" s="53">
        <f>H35+H36+H37+H38+H39</f>
        <v>10420.66</v>
      </c>
      <c r="I34" s="53">
        <f>I35+I36+I37+I38+I39</f>
        <v>2850</v>
      </c>
      <c r="J34" s="53">
        <f>J35+J36+J37+J38+J39</f>
        <v>2900</v>
      </c>
      <c r="K34" s="83">
        <f t="shared" si="15"/>
        <v>13320.66</v>
      </c>
      <c r="L34" s="62">
        <f t="shared" si="15"/>
        <v>1050</v>
      </c>
      <c r="M34" s="70">
        <f t="shared" si="2"/>
        <v>92.693446230027021</v>
      </c>
    </row>
    <row r="35" spans="1:13" s="7" customFormat="1" x14ac:dyDescent="0.2">
      <c r="A35" s="191" t="s">
        <v>108</v>
      </c>
      <c r="B35" s="221" t="s">
        <v>109</v>
      </c>
      <c r="C35" s="186">
        <v>11500</v>
      </c>
      <c r="D35" s="56">
        <v>870.66</v>
      </c>
      <c r="E35" s="57">
        <f>C35+D35</f>
        <v>12370.66</v>
      </c>
      <c r="F35" s="82">
        <v>2850</v>
      </c>
      <c r="G35" s="56">
        <v>3720.66</v>
      </c>
      <c r="H35" s="56">
        <f>F35+G35+I35</f>
        <v>9420.66</v>
      </c>
      <c r="I35" s="56">
        <v>2850</v>
      </c>
      <c r="J35" s="56">
        <v>1900</v>
      </c>
      <c r="K35" s="174">
        <f>H35+J35</f>
        <v>11320.66</v>
      </c>
      <c r="L35" s="63">
        <f>E35-K35</f>
        <v>1050</v>
      </c>
      <c r="M35" s="61">
        <f t="shared" si="2"/>
        <v>91.512174774830129</v>
      </c>
    </row>
    <row r="36" spans="1:13" s="7" customFormat="1" x14ac:dyDescent="0.2">
      <c r="A36" s="191" t="s">
        <v>110</v>
      </c>
      <c r="B36" s="221" t="s">
        <v>111</v>
      </c>
      <c r="C36" s="186">
        <v>2000</v>
      </c>
      <c r="D36" s="56"/>
      <c r="E36" s="57">
        <f>C36+D36</f>
        <v>2000</v>
      </c>
      <c r="F36" s="82">
        <v>1000</v>
      </c>
      <c r="G36" s="56"/>
      <c r="H36" s="56">
        <f>F36+G36+I36</f>
        <v>1000</v>
      </c>
      <c r="I36" s="56"/>
      <c r="J36" s="56">
        <v>1000</v>
      </c>
      <c r="K36" s="174">
        <f>H36+J36</f>
        <v>2000</v>
      </c>
      <c r="L36" s="63">
        <f>E36-K36</f>
        <v>0</v>
      </c>
      <c r="M36" s="61">
        <f t="shared" si="2"/>
        <v>100</v>
      </c>
    </row>
    <row r="37" spans="1:13" s="7" customFormat="1" hidden="1" x14ac:dyDescent="0.2">
      <c r="A37" s="191" t="s">
        <v>319</v>
      </c>
      <c r="B37" s="221" t="s">
        <v>320</v>
      </c>
      <c r="C37" s="186"/>
      <c r="D37" s="56"/>
      <c r="E37" s="57">
        <f>C37+D37</f>
        <v>0</v>
      </c>
      <c r="F37" s="82"/>
      <c r="G37" s="56"/>
      <c r="H37" s="56">
        <f>F37+G37+I37</f>
        <v>0</v>
      </c>
      <c r="I37" s="56"/>
      <c r="J37" s="56"/>
      <c r="K37" s="174">
        <f>H37+J37</f>
        <v>0</v>
      </c>
      <c r="L37" s="63">
        <f>E37-K37</f>
        <v>0</v>
      </c>
      <c r="M37" s="61" t="e">
        <f t="shared" si="2"/>
        <v>#DIV/0!</v>
      </c>
    </row>
    <row r="38" spans="1:13" s="7" customFormat="1" hidden="1" x14ac:dyDescent="0.2">
      <c r="A38" s="191" t="s">
        <v>112</v>
      </c>
      <c r="B38" s="221" t="s">
        <v>113</v>
      </c>
      <c r="C38" s="186"/>
      <c r="D38" s="56"/>
      <c r="E38" s="57">
        <f t="shared" ref="E38:E89" si="16">C38+D38</f>
        <v>0</v>
      </c>
      <c r="F38" s="82"/>
      <c r="G38" s="56"/>
      <c r="H38" s="56">
        <f>F38+G38+I38</f>
        <v>0</v>
      </c>
      <c r="I38" s="56"/>
      <c r="J38" s="56"/>
      <c r="K38" s="174">
        <f>H38+J38</f>
        <v>0</v>
      </c>
      <c r="L38" s="63">
        <f>E38-K38</f>
        <v>0</v>
      </c>
      <c r="M38" s="61" t="e">
        <f t="shared" si="2"/>
        <v>#DIV/0!</v>
      </c>
    </row>
    <row r="39" spans="1:13" s="42" customFormat="1" hidden="1" x14ac:dyDescent="0.2">
      <c r="A39" s="191" t="s">
        <v>114</v>
      </c>
      <c r="B39" s="221" t="s">
        <v>115</v>
      </c>
      <c r="C39" s="186"/>
      <c r="D39" s="56"/>
      <c r="E39" s="57">
        <f t="shared" si="16"/>
        <v>0</v>
      </c>
      <c r="F39" s="82"/>
      <c r="G39" s="56"/>
      <c r="H39" s="56">
        <f>F39+G39+I39</f>
        <v>0</v>
      </c>
      <c r="I39" s="56"/>
      <c r="J39" s="56"/>
      <c r="K39" s="174">
        <f>H39+J39</f>
        <v>0</v>
      </c>
      <c r="L39" s="63">
        <f>E39-K39</f>
        <v>0</v>
      </c>
      <c r="M39" s="61" t="e">
        <f t="shared" si="2"/>
        <v>#DIV/0!</v>
      </c>
    </row>
    <row r="40" spans="1:13" s="7" customFormat="1" x14ac:dyDescent="0.2">
      <c r="A40" s="192">
        <v>1.02</v>
      </c>
      <c r="B40" s="220" t="s">
        <v>116</v>
      </c>
      <c r="C40" s="80">
        <f t="shared" ref="C40:L40" si="17">C41+C42+C43+C44+C45</f>
        <v>49170</v>
      </c>
      <c r="D40" s="53">
        <f t="shared" si="17"/>
        <v>12000</v>
      </c>
      <c r="E40" s="54">
        <f t="shared" si="17"/>
        <v>61170</v>
      </c>
      <c r="F40" s="81">
        <f t="shared" si="17"/>
        <v>13043.34</v>
      </c>
      <c r="G40" s="53">
        <f>G41+G42+G43+G44+G45</f>
        <v>13555.599999999999</v>
      </c>
      <c r="H40" s="53">
        <f>H41+H42+H43+H44+H45</f>
        <v>39214.61099999999</v>
      </c>
      <c r="I40" s="53">
        <f>I41+I42+I43+I44+I45</f>
        <v>12615.671</v>
      </c>
      <c r="J40" s="53">
        <f>J41+J42+J43+J44+J45</f>
        <v>11106.26</v>
      </c>
      <c r="K40" s="83">
        <f t="shared" si="17"/>
        <v>50320.870999999992</v>
      </c>
      <c r="L40" s="62">
        <f t="shared" si="17"/>
        <v>10849.129000000001</v>
      </c>
      <c r="M40" s="70">
        <f t="shared" si="2"/>
        <v>82.263970900768342</v>
      </c>
    </row>
    <row r="41" spans="1:13" s="7" customFormat="1" x14ac:dyDescent="0.2">
      <c r="A41" s="191" t="s">
        <v>117</v>
      </c>
      <c r="B41" s="221" t="s">
        <v>118</v>
      </c>
      <c r="C41" s="186">
        <v>6750</v>
      </c>
      <c r="D41" s="56"/>
      <c r="E41" s="57">
        <f t="shared" si="16"/>
        <v>6750</v>
      </c>
      <c r="F41" s="82">
        <v>1883.36</v>
      </c>
      <c r="G41" s="56">
        <v>1710.86</v>
      </c>
      <c r="H41" s="56">
        <f>F41+G41+I41</f>
        <v>3676.6059999999998</v>
      </c>
      <c r="I41" s="56">
        <v>82.385999999999996</v>
      </c>
      <c r="J41" s="56">
        <v>131.94</v>
      </c>
      <c r="K41" s="174">
        <f>H41+J41</f>
        <v>3808.5459999999998</v>
      </c>
      <c r="L41" s="63">
        <f>E41-K41</f>
        <v>2941.4540000000002</v>
      </c>
      <c r="M41" s="61">
        <f t="shared" si="2"/>
        <v>56.422903703703703</v>
      </c>
    </row>
    <row r="42" spans="1:13" s="7" customFormat="1" x14ac:dyDescent="0.2">
      <c r="A42" s="191" t="s">
        <v>119</v>
      </c>
      <c r="B42" s="221" t="s">
        <v>120</v>
      </c>
      <c r="C42" s="186">
        <v>16750</v>
      </c>
      <c r="D42" s="56">
        <v>6000</v>
      </c>
      <c r="E42" s="57">
        <f t="shared" si="16"/>
        <v>22750</v>
      </c>
      <c r="F42" s="82">
        <v>4730.41</v>
      </c>
      <c r="G42" s="56">
        <f>5341.25</f>
        <v>5341.25</v>
      </c>
      <c r="H42" s="56">
        <f>F42+G42+I42</f>
        <v>15646.279999999999</v>
      </c>
      <c r="I42" s="56">
        <v>5574.62</v>
      </c>
      <c r="J42" s="56">
        <v>5313.92</v>
      </c>
      <c r="K42" s="174">
        <f>H42+J42</f>
        <v>20960.199999999997</v>
      </c>
      <c r="L42" s="63">
        <f>E42-K42</f>
        <v>1789.8000000000029</v>
      </c>
      <c r="M42" s="61">
        <f t="shared" ref="M42:M74" si="18">K42*100/E42</f>
        <v>92.132747252747237</v>
      </c>
    </row>
    <row r="43" spans="1:13" s="7" customFormat="1" x14ac:dyDescent="0.2">
      <c r="A43" s="191" t="s">
        <v>121</v>
      </c>
      <c r="B43" s="221" t="s">
        <v>122</v>
      </c>
      <c r="C43" s="186">
        <v>50</v>
      </c>
      <c r="D43" s="56"/>
      <c r="E43" s="57">
        <f t="shared" si="16"/>
        <v>50</v>
      </c>
      <c r="F43" s="82">
        <v>24.6</v>
      </c>
      <c r="G43" s="56"/>
      <c r="H43" s="56">
        <f>F43+G43+I43</f>
        <v>24.6</v>
      </c>
      <c r="I43" s="56"/>
      <c r="J43" s="56">
        <v>10.09</v>
      </c>
      <c r="K43" s="174">
        <f>H43+J43</f>
        <v>34.69</v>
      </c>
      <c r="L43" s="63">
        <f>E43-K43</f>
        <v>15.310000000000002</v>
      </c>
      <c r="M43" s="61">
        <f t="shared" si="18"/>
        <v>69.38</v>
      </c>
    </row>
    <row r="44" spans="1:13" s="7" customFormat="1" x14ac:dyDescent="0.2">
      <c r="A44" s="191" t="s">
        <v>123</v>
      </c>
      <c r="B44" s="221" t="s">
        <v>124</v>
      </c>
      <c r="C44" s="186">
        <v>25500</v>
      </c>
      <c r="D44" s="56">
        <v>4000</v>
      </c>
      <c r="E44" s="57">
        <f t="shared" si="16"/>
        <v>29500</v>
      </c>
      <c r="F44" s="82">
        <v>6317.27</v>
      </c>
      <c r="G44" s="56">
        <v>6503.49</v>
      </c>
      <c r="H44" s="56">
        <f>F44+G44+I44</f>
        <v>19779.424999999999</v>
      </c>
      <c r="I44" s="56">
        <v>6958.665</v>
      </c>
      <c r="J44" s="56">
        <v>5650.31</v>
      </c>
      <c r="K44" s="174">
        <f>H44+J44</f>
        <v>25429.735000000001</v>
      </c>
      <c r="L44" s="63">
        <f>E44-K44</f>
        <v>4070.2649999999994</v>
      </c>
      <c r="M44" s="61">
        <f t="shared" si="18"/>
        <v>86.202491525423724</v>
      </c>
    </row>
    <row r="45" spans="1:13" s="42" customFormat="1" x14ac:dyDescent="0.2">
      <c r="A45" s="191" t="s">
        <v>125</v>
      </c>
      <c r="B45" s="221" t="s">
        <v>126</v>
      </c>
      <c r="C45" s="186">
        <v>120</v>
      </c>
      <c r="D45" s="56">
        <v>2000</v>
      </c>
      <c r="E45" s="57">
        <f t="shared" si="16"/>
        <v>2120</v>
      </c>
      <c r="F45" s="82">
        <v>87.7</v>
      </c>
      <c r="G45" s="56"/>
      <c r="H45" s="56">
        <f>F45+G45+I45</f>
        <v>87.7</v>
      </c>
      <c r="I45" s="56"/>
      <c r="J45" s="56"/>
      <c r="K45" s="174">
        <f>H45+J45</f>
        <v>87.7</v>
      </c>
      <c r="L45" s="63">
        <f>E45-K45</f>
        <v>2032.3</v>
      </c>
      <c r="M45" s="61">
        <f t="shared" si="18"/>
        <v>4.1367924528301883</v>
      </c>
    </row>
    <row r="46" spans="1:13" s="7" customFormat="1" x14ac:dyDescent="0.2">
      <c r="A46" s="192">
        <v>1.03</v>
      </c>
      <c r="B46" s="220" t="s">
        <v>127</v>
      </c>
      <c r="C46" s="80">
        <f t="shared" ref="C46:L46" si="19">C47+C48+C49+C50+C51+C52+C53</f>
        <v>7110</v>
      </c>
      <c r="D46" s="53">
        <f t="shared" si="19"/>
        <v>6400</v>
      </c>
      <c r="E46" s="54">
        <f t="shared" si="19"/>
        <v>13510</v>
      </c>
      <c r="F46" s="81">
        <f t="shared" si="19"/>
        <v>364.92</v>
      </c>
      <c r="G46" s="53">
        <f>G47+G48+G49+G50+G51+G52+G53</f>
        <v>278.77</v>
      </c>
      <c r="H46" s="53">
        <f>H47+H48+H49+H50+H51+H52+H53</f>
        <v>1123.105</v>
      </c>
      <c r="I46" s="53">
        <f>I47+I48+I49+I50+I51+I52+I53</f>
        <v>479.41499999999996</v>
      </c>
      <c r="J46" s="53">
        <f>J47+J48+J49+J50+J51+J52+J53</f>
        <v>10185.93</v>
      </c>
      <c r="K46" s="83">
        <f t="shared" si="19"/>
        <v>11309.035</v>
      </c>
      <c r="L46" s="62">
        <f t="shared" si="19"/>
        <v>2200.9649999999997</v>
      </c>
      <c r="M46" s="70">
        <f t="shared" si="18"/>
        <v>83.708623242042933</v>
      </c>
    </row>
    <row r="47" spans="1:13" s="7" customFormat="1" x14ac:dyDescent="0.2">
      <c r="A47" s="191" t="s">
        <v>128</v>
      </c>
      <c r="B47" s="221" t="s">
        <v>129</v>
      </c>
      <c r="C47" s="186">
        <v>1500</v>
      </c>
      <c r="D47" s="56"/>
      <c r="E47" s="57">
        <f t="shared" si="16"/>
        <v>1500</v>
      </c>
      <c r="F47" s="82">
        <v>5.18</v>
      </c>
      <c r="G47" s="56">
        <v>197.61</v>
      </c>
      <c r="H47" s="56">
        <f t="shared" ref="H47:H53" si="20">F47+G47+I47</f>
        <v>202.79000000000002</v>
      </c>
      <c r="I47" s="56"/>
      <c r="J47" s="56">
        <v>1296</v>
      </c>
      <c r="K47" s="174">
        <f t="shared" ref="K47:K53" si="21">H47+J47</f>
        <v>1498.79</v>
      </c>
      <c r="L47" s="63">
        <f t="shared" ref="L47:L53" si="22">E47-K47</f>
        <v>1.2100000000000364</v>
      </c>
      <c r="M47" s="61">
        <f t="shared" si="18"/>
        <v>99.919333333333327</v>
      </c>
    </row>
    <row r="48" spans="1:13" s="7" customFormat="1" x14ac:dyDescent="0.2">
      <c r="A48" s="191" t="s">
        <v>130</v>
      </c>
      <c r="B48" s="221" t="s">
        <v>131</v>
      </c>
      <c r="C48" s="186">
        <v>360</v>
      </c>
      <c r="D48" s="56">
        <v>5175</v>
      </c>
      <c r="E48" s="57">
        <f t="shared" si="16"/>
        <v>5535</v>
      </c>
      <c r="F48" s="82"/>
      <c r="G48" s="56"/>
      <c r="H48" s="56">
        <f t="shared" si="20"/>
        <v>0</v>
      </c>
      <c r="I48" s="56"/>
      <c r="J48" s="56">
        <v>3670.25</v>
      </c>
      <c r="K48" s="174">
        <f t="shared" si="21"/>
        <v>3670.25</v>
      </c>
      <c r="L48" s="63">
        <f t="shared" si="22"/>
        <v>1864.75</v>
      </c>
      <c r="M48" s="61">
        <f t="shared" si="18"/>
        <v>66.309846431797652</v>
      </c>
    </row>
    <row r="49" spans="1:13" s="7" customFormat="1" x14ac:dyDescent="0.2">
      <c r="A49" s="191" t="s">
        <v>132</v>
      </c>
      <c r="B49" s="221" t="s">
        <v>133</v>
      </c>
      <c r="C49" s="186">
        <v>4500</v>
      </c>
      <c r="D49" s="56">
        <v>625</v>
      </c>
      <c r="E49" s="57">
        <f t="shared" si="16"/>
        <v>5125</v>
      </c>
      <c r="F49" s="82"/>
      <c r="G49" s="56"/>
      <c r="H49" s="56">
        <f t="shared" si="20"/>
        <v>64.745999999999995</v>
      </c>
      <c r="I49" s="56">
        <v>64.745999999999995</v>
      </c>
      <c r="J49" s="56">
        <v>4857.96</v>
      </c>
      <c r="K49" s="174">
        <f t="shared" si="21"/>
        <v>4922.7060000000001</v>
      </c>
      <c r="L49" s="63">
        <f t="shared" si="22"/>
        <v>202.29399999999987</v>
      </c>
      <c r="M49" s="61">
        <f t="shared" si="18"/>
        <v>96.052800000000005</v>
      </c>
    </row>
    <row r="50" spans="1:13" s="7" customFormat="1" hidden="1" x14ac:dyDescent="0.2">
      <c r="A50" s="191" t="s">
        <v>134</v>
      </c>
      <c r="B50" s="221" t="s">
        <v>135</v>
      </c>
      <c r="C50" s="186"/>
      <c r="D50" s="56"/>
      <c r="E50" s="57">
        <f t="shared" si="16"/>
        <v>0</v>
      </c>
      <c r="F50" s="82"/>
      <c r="G50" s="56"/>
      <c r="H50" s="56">
        <f t="shared" si="20"/>
        <v>0</v>
      </c>
      <c r="I50" s="56"/>
      <c r="J50" s="56"/>
      <c r="K50" s="174">
        <f t="shared" si="21"/>
        <v>0</v>
      </c>
      <c r="L50" s="63">
        <f t="shared" si="22"/>
        <v>0</v>
      </c>
      <c r="M50" s="61" t="e">
        <f t="shared" si="18"/>
        <v>#DIV/0!</v>
      </c>
    </row>
    <row r="51" spans="1:13" s="7" customFormat="1" x14ac:dyDescent="0.2">
      <c r="A51" s="191" t="s">
        <v>136</v>
      </c>
      <c r="B51" s="221" t="s">
        <v>137</v>
      </c>
      <c r="C51" s="186">
        <v>250</v>
      </c>
      <c r="D51" s="56"/>
      <c r="E51" s="57">
        <f t="shared" si="16"/>
        <v>250</v>
      </c>
      <c r="F51" s="82"/>
      <c r="G51" s="56">
        <v>27</v>
      </c>
      <c r="H51" s="56">
        <f t="shared" si="20"/>
        <v>27</v>
      </c>
      <c r="I51" s="56"/>
      <c r="J51" s="56">
        <v>119.52</v>
      </c>
      <c r="K51" s="174">
        <f t="shared" si="21"/>
        <v>146.51999999999998</v>
      </c>
      <c r="L51" s="63">
        <f t="shared" si="22"/>
        <v>103.48000000000002</v>
      </c>
      <c r="M51" s="61">
        <f t="shared" si="18"/>
        <v>58.60799999999999</v>
      </c>
    </row>
    <row r="52" spans="1:13" s="7" customFormat="1" x14ac:dyDescent="0.2">
      <c r="A52" s="191" t="s">
        <v>138</v>
      </c>
      <c r="B52" s="221" t="s">
        <v>139</v>
      </c>
      <c r="C52" s="186">
        <v>500</v>
      </c>
      <c r="D52" s="56">
        <v>400</v>
      </c>
      <c r="E52" s="57">
        <f t="shared" si="16"/>
        <v>900</v>
      </c>
      <c r="F52" s="82">
        <v>359.74</v>
      </c>
      <c r="G52" s="56">
        <v>54.16</v>
      </c>
      <c r="H52" s="56">
        <f t="shared" si="20"/>
        <v>828.56899999999996</v>
      </c>
      <c r="I52" s="56">
        <v>414.66899999999998</v>
      </c>
      <c r="J52" s="56">
        <v>92.86</v>
      </c>
      <c r="K52" s="174">
        <f t="shared" si="21"/>
        <v>921.42899999999997</v>
      </c>
      <c r="L52" s="63">
        <f t="shared" si="22"/>
        <v>-21.428999999999974</v>
      </c>
      <c r="M52" s="61">
        <f t="shared" si="18"/>
        <v>102.381</v>
      </c>
    </row>
    <row r="53" spans="1:13" s="42" customFormat="1" x14ac:dyDescent="0.2">
      <c r="A53" s="191" t="s">
        <v>140</v>
      </c>
      <c r="B53" s="221" t="s">
        <v>887</v>
      </c>
      <c r="C53" s="186"/>
      <c r="D53" s="56">
        <v>200</v>
      </c>
      <c r="E53" s="57">
        <f t="shared" si="16"/>
        <v>200</v>
      </c>
      <c r="F53" s="82"/>
      <c r="G53" s="56"/>
      <c r="H53" s="56">
        <f t="shared" si="20"/>
        <v>0</v>
      </c>
      <c r="I53" s="56"/>
      <c r="J53" s="56">
        <v>149.34</v>
      </c>
      <c r="K53" s="174">
        <f t="shared" si="21"/>
        <v>149.34</v>
      </c>
      <c r="L53" s="63">
        <f t="shared" si="22"/>
        <v>50.66</v>
      </c>
      <c r="M53" s="61">
        <f t="shared" si="18"/>
        <v>74.67</v>
      </c>
    </row>
    <row r="54" spans="1:13" s="7" customFormat="1" x14ac:dyDescent="0.2">
      <c r="A54" s="192">
        <v>1.04</v>
      </c>
      <c r="B54" s="220" t="s">
        <v>141</v>
      </c>
      <c r="C54" s="80">
        <f t="shared" ref="C54:L54" si="23">C55++C56+C57+C58+C59+C60+C61</f>
        <v>323176</v>
      </c>
      <c r="D54" s="53">
        <f t="shared" si="23"/>
        <v>8188.0599999999977</v>
      </c>
      <c r="E54" s="54">
        <f t="shared" si="23"/>
        <v>331364.06</v>
      </c>
      <c r="F54" s="81">
        <f t="shared" si="23"/>
        <v>38930.67</v>
      </c>
      <c r="G54" s="53">
        <f>G55++G56+G57+G58+G59+G60+G61</f>
        <v>47338.559999999998</v>
      </c>
      <c r="H54" s="53">
        <f>H55++H56+H57+H58+H59+H60+H61</f>
        <v>167931.02300000002</v>
      </c>
      <c r="I54" s="53">
        <f>I55++I56+I57+I58+I59+I60+I61</f>
        <v>81661.793000000005</v>
      </c>
      <c r="J54" s="53">
        <f>J55++J56+J57+J58+J59+J60+J61</f>
        <v>109455.41</v>
      </c>
      <c r="K54" s="83">
        <f t="shared" si="23"/>
        <v>277386.43299999996</v>
      </c>
      <c r="L54" s="62">
        <f t="shared" si="23"/>
        <v>53977.627000000008</v>
      </c>
      <c r="M54" s="70">
        <f t="shared" si="18"/>
        <v>83.710476326249733</v>
      </c>
    </row>
    <row r="55" spans="1:13" s="7" customFormat="1" x14ac:dyDescent="0.2">
      <c r="A55" s="191" t="s">
        <v>142</v>
      </c>
      <c r="B55" s="221" t="s">
        <v>888</v>
      </c>
      <c r="C55" s="186">
        <v>3850</v>
      </c>
      <c r="D55" s="56">
        <v>-2000</v>
      </c>
      <c r="E55" s="57">
        <f t="shared" si="16"/>
        <v>1850</v>
      </c>
      <c r="F55" s="82"/>
      <c r="G55" s="56"/>
      <c r="H55" s="56">
        <f t="shared" ref="H55:H61" si="24">F55+G55+I55</f>
        <v>0</v>
      </c>
      <c r="I55" s="56"/>
      <c r="J55" s="56">
        <v>1141.5</v>
      </c>
      <c r="K55" s="174">
        <f t="shared" ref="K55:K61" si="25">H55+J55</f>
        <v>1141.5</v>
      </c>
      <c r="L55" s="63">
        <f t="shared" ref="L55:L61" si="26">E55-K55</f>
        <v>708.5</v>
      </c>
      <c r="M55" s="61">
        <f t="shared" si="18"/>
        <v>61.702702702702702</v>
      </c>
    </row>
    <row r="56" spans="1:13" s="7" customFormat="1" hidden="1" x14ac:dyDescent="0.2">
      <c r="A56" s="191" t="s">
        <v>143</v>
      </c>
      <c r="B56" s="221" t="s">
        <v>144</v>
      </c>
      <c r="C56" s="186"/>
      <c r="D56" s="56"/>
      <c r="E56" s="57">
        <f t="shared" si="16"/>
        <v>0</v>
      </c>
      <c r="F56" s="82"/>
      <c r="G56" s="56"/>
      <c r="H56" s="56">
        <f t="shared" si="24"/>
        <v>0</v>
      </c>
      <c r="I56" s="56"/>
      <c r="J56" s="56"/>
      <c r="K56" s="174">
        <f t="shared" si="25"/>
        <v>0</v>
      </c>
      <c r="L56" s="63">
        <f t="shared" si="26"/>
        <v>0</v>
      </c>
      <c r="M56" s="61" t="e">
        <f t="shared" si="18"/>
        <v>#DIV/0!</v>
      </c>
    </row>
    <row r="57" spans="1:13" s="7" customFormat="1" x14ac:dyDescent="0.2">
      <c r="A57" s="191" t="s">
        <v>145</v>
      </c>
      <c r="B57" s="221" t="s">
        <v>889</v>
      </c>
      <c r="C57" s="186">
        <v>1000</v>
      </c>
      <c r="D57" s="56">
        <v>16306.06</v>
      </c>
      <c r="E57" s="57">
        <f t="shared" si="16"/>
        <v>17306.059999999998</v>
      </c>
      <c r="F57" s="82"/>
      <c r="G57" s="56"/>
      <c r="H57" s="56">
        <f t="shared" si="24"/>
        <v>0</v>
      </c>
      <c r="I57" s="56"/>
      <c r="J57" s="56">
        <v>10671.51</v>
      </c>
      <c r="K57" s="174">
        <f t="shared" si="25"/>
        <v>10671.51</v>
      </c>
      <c r="L57" s="63">
        <f t="shared" si="26"/>
        <v>6634.5499999999975</v>
      </c>
      <c r="M57" s="61">
        <f t="shared" si="18"/>
        <v>61.663428879825922</v>
      </c>
    </row>
    <row r="58" spans="1:13" s="7" customFormat="1" x14ac:dyDescent="0.2">
      <c r="A58" s="191" t="s">
        <v>146</v>
      </c>
      <c r="B58" s="221" t="s">
        <v>147</v>
      </c>
      <c r="C58" s="186"/>
      <c r="D58" s="56">
        <v>3132</v>
      </c>
      <c r="E58" s="57">
        <f t="shared" si="16"/>
        <v>3132</v>
      </c>
      <c r="F58" s="82"/>
      <c r="G58" s="56"/>
      <c r="H58" s="56">
        <f t="shared" si="24"/>
        <v>0</v>
      </c>
      <c r="I58" s="56"/>
      <c r="J58" s="56">
        <v>2183.96</v>
      </c>
      <c r="K58" s="174">
        <f t="shared" si="25"/>
        <v>2183.96</v>
      </c>
      <c r="L58" s="63">
        <f t="shared" si="26"/>
        <v>948.04</v>
      </c>
      <c r="M58" s="61">
        <f t="shared" si="18"/>
        <v>69.730523627075357</v>
      </c>
    </row>
    <row r="59" spans="1:13" s="7" customFormat="1" x14ac:dyDescent="0.2">
      <c r="A59" s="191" t="s">
        <v>148</v>
      </c>
      <c r="B59" s="221" t="s">
        <v>890</v>
      </c>
      <c r="C59" s="186">
        <v>14000</v>
      </c>
      <c r="D59" s="56">
        <v>950</v>
      </c>
      <c r="E59" s="57">
        <f t="shared" si="16"/>
        <v>14950</v>
      </c>
      <c r="F59" s="82">
        <v>1980.34</v>
      </c>
      <c r="G59" s="56">
        <v>2912.43</v>
      </c>
      <c r="H59" s="56">
        <f t="shared" si="24"/>
        <v>7322.0019999999995</v>
      </c>
      <c r="I59" s="56">
        <v>2429.232</v>
      </c>
      <c r="J59" s="56">
        <v>4302.07</v>
      </c>
      <c r="K59" s="174">
        <f t="shared" si="25"/>
        <v>11624.072</v>
      </c>
      <c r="L59" s="63">
        <f t="shared" si="26"/>
        <v>3325.9279999999999</v>
      </c>
      <c r="M59" s="61">
        <f t="shared" si="18"/>
        <v>77.752989966555177</v>
      </c>
    </row>
    <row r="60" spans="1:13" s="7" customFormat="1" x14ac:dyDescent="0.2">
      <c r="A60" s="191" t="s">
        <v>149</v>
      </c>
      <c r="B60" s="221" t="s">
        <v>150</v>
      </c>
      <c r="C60" s="186">
        <v>293976</v>
      </c>
      <c r="D60" s="56">
        <v>-14200</v>
      </c>
      <c r="E60" s="57">
        <f t="shared" si="16"/>
        <v>279776</v>
      </c>
      <c r="F60" s="82">
        <v>35464.36</v>
      </c>
      <c r="G60" s="56">
        <v>41992.25</v>
      </c>
      <c r="H60" s="56">
        <f t="shared" si="24"/>
        <v>155863.389</v>
      </c>
      <c r="I60" s="56">
        <v>78406.778999999995</v>
      </c>
      <c r="J60" s="56">
        <v>84386.87</v>
      </c>
      <c r="K60" s="174">
        <f t="shared" si="25"/>
        <v>240250.25899999999</v>
      </c>
      <c r="L60" s="63">
        <f t="shared" si="26"/>
        <v>39525.741000000009</v>
      </c>
      <c r="M60" s="61">
        <f t="shared" si="18"/>
        <v>85.872361818025837</v>
      </c>
    </row>
    <row r="61" spans="1:13" s="42" customFormat="1" x14ac:dyDescent="0.2">
      <c r="A61" s="191" t="s">
        <v>151</v>
      </c>
      <c r="B61" s="221" t="s">
        <v>152</v>
      </c>
      <c r="C61" s="186">
        <v>10350</v>
      </c>
      <c r="D61" s="56">
        <v>4000</v>
      </c>
      <c r="E61" s="57">
        <f t="shared" si="16"/>
        <v>14350</v>
      </c>
      <c r="F61" s="82">
        <v>1485.97</v>
      </c>
      <c r="G61" s="56">
        <v>2433.88</v>
      </c>
      <c r="H61" s="56">
        <f t="shared" si="24"/>
        <v>4745.6320000000005</v>
      </c>
      <c r="I61" s="56">
        <v>825.78200000000004</v>
      </c>
      <c r="J61" s="56">
        <v>6769.5</v>
      </c>
      <c r="K61" s="174">
        <f t="shared" si="25"/>
        <v>11515.132000000001</v>
      </c>
      <c r="L61" s="63">
        <f t="shared" si="26"/>
        <v>2834.8679999999986</v>
      </c>
      <c r="M61" s="61">
        <f t="shared" si="18"/>
        <v>80.244822299651574</v>
      </c>
    </row>
    <row r="62" spans="1:13" s="7" customFormat="1" x14ac:dyDescent="0.2">
      <c r="A62" s="192">
        <v>1.05</v>
      </c>
      <c r="B62" s="220" t="s">
        <v>153</v>
      </c>
      <c r="C62" s="80">
        <f t="shared" ref="C62:L62" si="27">C63+C64+C65+C66</f>
        <v>93732.07</v>
      </c>
      <c r="D62" s="53">
        <f t="shared" si="27"/>
        <v>15682.97</v>
      </c>
      <c r="E62" s="54">
        <f t="shared" si="27"/>
        <v>109415.04000000001</v>
      </c>
      <c r="F62" s="81">
        <f t="shared" si="27"/>
        <v>24715.53</v>
      </c>
      <c r="G62" s="53">
        <f>G63+G64+G65+G66</f>
        <v>24740.87</v>
      </c>
      <c r="H62" s="53">
        <f>H63+H64+H65+H66</f>
        <v>78274.936999999991</v>
      </c>
      <c r="I62" s="53">
        <f>I63+I64+I65+I66</f>
        <v>28818.537</v>
      </c>
      <c r="J62" s="53">
        <f>J63+J64+J65+J66</f>
        <v>25789.96</v>
      </c>
      <c r="K62" s="83">
        <f t="shared" si="27"/>
        <v>104064.897</v>
      </c>
      <c r="L62" s="62">
        <f t="shared" si="27"/>
        <v>5350.1430000000173</v>
      </c>
      <c r="M62" s="70">
        <f t="shared" si="18"/>
        <v>95.110230732447732</v>
      </c>
    </row>
    <row r="63" spans="1:13" s="7" customFormat="1" x14ac:dyDescent="0.2">
      <c r="A63" s="191" t="s">
        <v>154</v>
      </c>
      <c r="B63" s="221" t="s">
        <v>155</v>
      </c>
      <c r="C63" s="186">
        <v>5100</v>
      </c>
      <c r="D63" s="56">
        <v>2322</v>
      </c>
      <c r="E63" s="57">
        <f t="shared" si="16"/>
        <v>7422</v>
      </c>
      <c r="F63" s="82">
        <v>1142.21</v>
      </c>
      <c r="G63" s="56">
        <v>1700.41</v>
      </c>
      <c r="H63" s="56">
        <f>F63+G63+I63</f>
        <v>3975.2829999999999</v>
      </c>
      <c r="I63" s="56">
        <f>1113.338+19.325</f>
        <v>1132.663</v>
      </c>
      <c r="J63" s="56">
        <v>1426.48</v>
      </c>
      <c r="K63" s="174">
        <f>H63+J63</f>
        <v>5401.7629999999999</v>
      </c>
      <c r="L63" s="63">
        <f>E63-K63</f>
        <v>2020.2370000000001</v>
      </c>
      <c r="M63" s="61">
        <f t="shared" si="18"/>
        <v>72.780423066558882</v>
      </c>
    </row>
    <row r="64" spans="1:13" s="7" customFormat="1" x14ac:dyDescent="0.2">
      <c r="A64" s="191" t="s">
        <v>156</v>
      </c>
      <c r="B64" s="221" t="s">
        <v>157</v>
      </c>
      <c r="C64" s="186">
        <v>88632.07</v>
      </c>
      <c r="D64" s="56">
        <v>13360.97</v>
      </c>
      <c r="E64" s="57">
        <f t="shared" si="16"/>
        <v>101993.04000000001</v>
      </c>
      <c r="F64" s="82">
        <v>23573.32</v>
      </c>
      <c r="G64" s="56">
        <v>23040.46</v>
      </c>
      <c r="H64" s="56">
        <f>F64+G64+I64</f>
        <v>74299.653999999995</v>
      </c>
      <c r="I64" s="56">
        <f>27261.074+168.45+256.35</f>
        <v>27685.874</v>
      </c>
      <c r="J64" s="56">
        <v>24363.48</v>
      </c>
      <c r="K64" s="174">
        <f>H64+J64</f>
        <v>98663.133999999991</v>
      </c>
      <c r="L64" s="63">
        <f>E64-K64</f>
        <v>3329.9060000000172</v>
      </c>
      <c r="M64" s="61">
        <f t="shared" si="18"/>
        <v>96.735163497430776</v>
      </c>
    </row>
    <row r="65" spans="1:13" s="7" customFormat="1" hidden="1" x14ac:dyDescent="0.2">
      <c r="A65" s="191" t="s">
        <v>158</v>
      </c>
      <c r="B65" s="221" t="s">
        <v>159</v>
      </c>
      <c r="C65" s="186"/>
      <c r="D65" s="56"/>
      <c r="E65" s="57">
        <f t="shared" si="16"/>
        <v>0</v>
      </c>
      <c r="F65" s="82"/>
      <c r="G65" s="56"/>
      <c r="H65" s="56">
        <f>F65+G65+I65</f>
        <v>0</v>
      </c>
      <c r="I65" s="56"/>
      <c r="J65" s="56"/>
      <c r="K65" s="174">
        <f>H65+J65</f>
        <v>0</v>
      </c>
      <c r="L65" s="63">
        <f>E65-K65</f>
        <v>0</v>
      </c>
      <c r="M65" s="61" t="e">
        <f t="shared" si="18"/>
        <v>#DIV/0!</v>
      </c>
    </row>
    <row r="66" spans="1:13" s="42" customFormat="1" hidden="1" x14ac:dyDescent="0.2">
      <c r="A66" s="191" t="s">
        <v>160</v>
      </c>
      <c r="B66" s="221" t="s">
        <v>161</v>
      </c>
      <c r="C66" s="186"/>
      <c r="D66" s="56"/>
      <c r="E66" s="57">
        <f t="shared" si="16"/>
        <v>0</v>
      </c>
      <c r="F66" s="82"/>
      <c r="G66" s="56"/>
      <c r="H66" s="56">
        <f>F66+G66+I66</f>
        <v>0</v>
      </c>
      <c r="I66" s="56"/>
      <c r="J66" s="56"/>
      <c r="K66" s="174">
        <f>H66+J66</f>
        <v>0</v>
      </c>
      <c r="L66" s="63">
        <f>E66-K66</f>
        <v>0</v>
      </c>
      <c r="M66" s="61" t="e">
        <f t="shared" si="18"/>
        <v>#DIV/0!</v>
      </c>
    </row>
    <row r="67" spans="1:13" s="7" customFormat="1" x14ac:dyDescent="0.2">
      <c r="A67" s="192">
        <v>1.06</v>
      </c>
      <c r="B67" s="220" t="s">
        <v>162</v>
      </c>
      <c r="C67" s="80">
        <f t="shared" ref="C67:L67" si="28">C68</f>
        <v>77025</v>
      </c>
      <c r="D67" s="53">
        <f t="shared" si="28"/>
        <v>0</v>
      </c>
      <c r="E67" s="54">
        <f t="shared" si="28"/>
        <v>77025</v>
      </c>
      <c r="F67" s="81">
        <f t="shared" si="28"/>
        <v>37651.42</v>
      </c>
      <c r="G67" s="53">
        <f t="shared" si="28"/>
        <v>29398.080000000002</v>
      </c>
      <c r="H67" s="53">
        <f t="shared" si="28"/>
        <v>67142.740999999995</v>
      </c>
      <c r="I67" s="53">
        <f t="shared" si="28"/>
        <v>93.241</v>
      </c>
      <c r="J67" s="53">
        <f t="shared" si="28"/>
        <v>2642.75</v>
      </c>
      <c r="K67" s="83">
        <f t="shared" si="28"/>
        <v>69785.490999999995</v>
      </c>
      <c r="L67" s="62">
        <f t="shared" si="28"/>
        <v>7239.5090000000055</v>
      </c>
      <c r="M67" s="70">
        <f t="shared" si="18"/>
        <v>90.601091853294378</v>
      </c>
    </row>
    <row r="68" spans="1:13" s="42" customFormat="1" x14ac:dyDescent="0.2">
      <c r="A68" s="191" t="s">
        <v>163</v>
      </c>
      <c r="B68" s="221" t="s">
        <v>164</v>
      </c>
      <c r="C68" s="186">
        <v>77025</v>
      </c>
      <c r="D68" s="56"/>
      <c r="E68" s="57">
        <f t="shared" si="16"/>
        <v>77025</v>
      </c>
      <c r="F68" s="82">
        <v>37651.42</v>
      </c>
      <c r="G68" s="56">
        <v>29398.080000000002</v>
      </c>
      <c r="H68" s="56">
        <f>F68+G68+I68</f>
        <v>67142.740999999995</v>
      </c>
      <c r="I68" s="56">
        <v>93.241</v>
      </c>
      <c r="J68" s="56">
        <v>2642.75</v>
      </c>
      <c r="K68" s="174">
        <f>H68+J68</f>
        <v>69785.490999999995</v>
      </c>
      <c r="L68" s="63">
        <f>E68-K68</f>
        <v>7239.5090000000055</v>
      </c>
      <c r="M68" s="61">
        <f t="shared" si="18"/>
        <v>90.601091853294378</v>
      </c>
    </row>
    <row r="69" spans="1:13" s="7" customFormat="1" x14ac:dyDescent="0.2">
      <c r="A69" s="192">
        <v>1.07</v>
      </c>
      <c r="B69" s="220" t="s">
        <v>165</v>
      </c>
      <c r="C69" s="80">
        <f t="shared" ref="C69:L69" si="29">C70+C71+C72</f>
        <v>13650</v>
      </c>
      <c r="D69" s="53">
        <f t="shared" si="29"/>
        <v>4203.3999999999996</v>
      </c>
      <c r="E69" s="54">
        <f t="shared" si="29"/>
        <v>17853.400000000001</v>
      </c>
      <c r="F69" s="80">
        <f t="shared" si="29"/>
        <v>793.99</v>
      </c>
      <c r="G69" s="53">
        <f t="shared" si="29"/>
        <v>3800.68</v>
      </c>
      <c r="H69" s="53">
        <f t="shared" si="29"/>
        <v>7843.8549999999996</v>
      </c>
      <c r="I69" s="53">
        <f t="shared" ref="I69" si="30">I70+I71+I72</f>
        <v>3249.1849999999999</v>
      </c>
      <c r="J69" s="53">
        <f t="shared" si="29"/>
        <v>5530.58</v>
      </c>
      <c r="K69" s="83">
        <f t="shared" si="29"/>
        <v>13374.434999999999</v>
      </c>
      <c r="L69" s="62">
        <f t="shared" si="29"/>
        <v>4478.965000000002</v>
      </c>
      <c r="M69" s="70">
        <f>K69*100/E69</f>
        <v>74.91253766789518</v>
      </c>
    </row>
    <row r="70" spans="1:13" s="7" customFormat="1" x14ac:dyDescent="0.2">
      <c r="A70" s="191" t="s">
        <v>166</v>
      </c>
      <c r="B70" s="221" t="s">
        <v>167</v>
      </c>
      <c r="C70" s="186">
        <v>13650</v>
      </c>
      <c r="D70" s="56">
        <v>4203.3999999999996</v>
      </c>
      <c r="E70" s="57">
        <f t="shared" si="16"/>
        <v>17853.400000000001</v>
      </c>
      <c r="F70" s="82">
        <v>793.99</v>
      </c>
      <c r="G70" s="56">
        <v>3800.68</v>
      </c>
      <c r="H70" s="56">
        <f>F70+G70+I70</f>
        <v>7843.8549999999996</v>
      </c>
      <c r="I70" s="56">
        <v>3249.1849999999999</v>
      </c>
      <c r="J70" s="56">
        <v>5530.58</v>
      </c>
      <c r="K70" s="174">
        <f>H70+J70</f>
        <v>13374.434999999999</v>
      </c>
      <c r="L70" s="63">
        <f>E70-K70</f>
        <v>4478.965000000002</v>
      </c>
      <c r="M70" s="61">
        <f t="shared" si="18"/>
        <v>74.91253766789518</v>
      </c>
    </row>
    <row r="71" spans="1:13" s="42" customFormat="1" hidden="1" x14ac:dyDescent="0.2">
      <c r="A71" s="191" t="s">
        <v>168</v>
      </c>
      <c r="B71" s="221" t="s">
        <v>169</v>
      </c>
      <c r="C71" s="186"/>
      <c r="D71" s="56"/>
      <c r="E71" s="57">
        <f t="shared" si="16"/>
        <v>0</v>
      </c>
      <c r="F71" s="82"/>
      <c r="G71" s="56"/>
      <c r="H71" s="56">
        <f>F71+G71+I71</f>
        <v>0</v>
      </c>
      <c r="I71" s="56"/>
      <c r="J71" s="56"/>
      <c r="K71" s="174">
        <f>H71+J71</f>
        <v>0</v>
      </c>
      <c r="L71" s="63">
        <f>E71-K71</f>
        <v>0</v>
      </c>
      <c r="M71" s="61" t="e">
        <f t="shared" si="18"/>
        <v>#DIV/0!</v>
      </c>
    </row>
    <row r="72" spans="1:13" s="42" customFormat="1" hidden="1" x14ac:dyDescent="0.2">
      <c r="A72" s="191" t="s">
        <v>352</v>
      </c>
      <c r="B72" s="221" t="s">
        <v>891</v>
      </c>
      <c r="C72" s="186"/>
      <c r="D72" s="56"/>
      <c r="E72" s="57">
        <f t="shared" ref="E72" si="31">C72+D72</f>
        <v>0</v>
      </c>
      <c r="F72" s="82"/>
      <c r="G72" s="56"/>
      <c r="H72" s="56">
        <f>F72+G72+I72</f>
        <v>0</v>
      </c>
      <c r="I72" s="56"/>
      <c r="J72" s="56"/>
      <c r="K72" s="174">
        <f>H72+J72</f>
        <v>0</v>
      </c>
      <c r="L72" s="63">
        <f>E72-K72</f>
        <v>0</v>
      </c>
      <c r="M72" s="61" t="e">
        <f t="shared" ref="M72" si="32">K72*100/E72</f>
        <v>#DIV/0!</v>
      </c>
    </row>
    <row r="73" spans="1:13" s="7" customFormat="1" x14ac:dyDescent="0.2">
      <c r="A73" s="192">
        <v>1.08</v>
      </c>
      <c r="B73" s="220" t="s">
        <v>170</v>
      </c>
      <c r="C73" s="80">
        <f t="shared" ref="C73:L73" si="33">C74+C75+C76+C77+C78+C79+C80+C81+C82</f>
        <v>61550</v>
      </c>
      <c r="D73" s="53">
        <f t="shared" si="33"/>
        <v>21990</v>
      </c>
      <c r="E73" s="54">
        <f t="shared" si="33"/>
        <v>83540</v>
      </c>
      <c r="F73" s="81">
        <f t="shared" si="33"/>
        <v>5553.1</v>
      </c>
      <c r="G73" s="53">
        <f>G74+G75+G76+G77+G78+G79+G80+G81+G82</f>
        <v>9131.3100000000013</v>
      </c>
      <c r="H73" s="53">
        <f>H74+H75+H76+H77+H78+H79+H80+H81+H82</f>
        <v>23583.059000000001</v>
      </c>
      <c r="I73" s="53">
        <f>I74+I75+I76+I77+I78+I79+I80+I81+I82</f>
        <v>8898.6489999999994</v>
      </c>
      <c r="J73" s="53">
        <f>J74+J75+J76+J77+J78+J79+J80+J81+J82</f>
        <v>36896.78</v>
      </c>
      <c r="K73" s="83">
        <f t="shared" si="33"/>
        <v>60479.839</v>
      </c>
      <c r="L73" s="62">
        <f t="shared" si="33"/>
        <v>23060.161</v>
      </c>
      <c r="M73" s="70">
        <f t="shared" si="18"/>
        <v>72.396264065118515</v>
      </c>
    </row>
    <row r="74" spans="1:13" s="7" customFormat="1" x14ac:dyDescent="0.2">
      <c r="A74" s="191" t="s">
        <v>171</v>
      </c>
      <c r="B74" s="221" t="s">
        <v>172</v>
      </c>
      <c r="C74" s="186">
        <v>3000</v>
      </c>
      <c r="D74" s="56">
        <v>15500</v>
      </c>
      <c r="E74" s="57">
        <f t="shared" si="16"/>
        <v>18500</v>
      </c>
      <c r="F74" s="82"/>
      <c r="G74" s="56"/>
      <c r="H74" s="56">
        <f t="shared" ref="H74:H82" si="34">F74+G74+I74</f>
        <v>0</v>
      </c>
      <c r="I74" s="56"/>
      <c r="J74" s="56">
        <v>10866.91</v>
      </c>
      <c r="K74" s="174">
        <f t="shared" ref="K74:K82" si="35">H74+J74</f>
        <v>10866.91</v>
      </c>
      <c r="L74" s="63">
        <f t="shared" ref="L74:L84" si="36">E74-K74</f>
        <v>7633.09</v>
      </c>
      <c r="M74" s="61">
        <f t="shared" si="18"/>
        <v>58.740054054054056</v>
      </c>
    </row>
    <row r="75" spans="1:13" s="7" customFormat="1" x14ac:dyDescent="0.2">
      <c r="A75" s="191" t="s">
        <v>173</v>
      </c>
      <c r="B75" s="221" t="s">
        <v>892</v>
      </c>
      <c r="C75" s="186">
        <v>5000</v>
      </c>
      <c r="D75" s="56"/>
      <c r="E75" s="57">
        <f t="shared" si="16"/>
        <v>5000</v>
      </c>
      <c r="F75" s="82"/>
      <c r="G75" s="56"/>
      <c r="H75" s="56">
        <f t="shared" si="34"/>
        <v>0</v>
      </c>
      <c r="I75" s="56"/>
      <c r="J75" s="56">
        <v>4875</v>
      </c>
      <c r="K75" s="174">
        <f t="shared" si="35"/>
        <v>4875</v>
      </c>
      <c r="L75" s="63">
        <f t="shared" si="36"/>
        <v>125</v>
      </c>
      <c r="M75" s="61">
        <f t="shared" ref="M75:M106" si="37">K75*100/E75</f>
        <v>97.5</v>
      </c>
    </row>
    <row r="76" spans="1:13" s="7" customFormat="1" hidden="1" x14ac:dyDescent="0.2">
      <c r="A76" s="191" t="s">
        <v>174</v>
      </c>
      <c r="B76" s="221" t="s">
        <v>175</v>
      </c>
      <c r="C76" s="186"/>
      <c r="D76" s="56"/>
      <c r="E76" s="57">
        <f t="shared" si="16"/>
        <v>0</v>
      </c>
      <c r="F76" s="82"/>
      <c r="G76" s="56"/>
      <c r="H76" s="56">
        <f t="shared" si="34"/>
        <v>0</v>
      </c>
      <c r="I76" s="56"/>
      <c r="J76" s="56"/>
      <c r="K76" s="174">
        <f t="shared" si="35"/>
        <v>0</v>
      </c>
      <c r="L76" s="63">
        <f t="shared" si="36"/>
        <v>0</v>
      </c>
      <c r="M76" s="61" t="e">
        <f t="shared" si="37"/>
        <v>#DIV/0!</v>
      </c>
    </row>
    <row r="77" spans="1:13" s="7" customFormat="1" x14ac:dyDescent="0.2">
      <c r="A77" s="191" t="s">
        <v>176</v>
      </c>
      <c r="B77" s="221" t="s">
        <v>177</v>
      </c>
      <c r="C77" s="186">
        <v>5150</v>
      </c>
      <c r="D77" s="56">
        <v>2000</v>
      </c>
      <c r="E77" s="57">
        <f t="shared" si="16"/>
        <v>7150</v>
      </c>
      <c r="F77" s="82">
        <v>480</v>
      </c>
      <c r="G77" s="56">
        <v>1117.98</v>
      </c>
      <c r="H77" s="56">
        <f t="shared" si="34"/>
        <v>1901.98</v>
      </c>
      <c r="I77" s="56">
        <v>304</v>
      </c>
      <c r="J77" s="56">
        <v>1865.5</v>
      </c>
      <c r="K77" s="174">
        <f t="shared" si="35"/>
        <v>3767.48</v>
      </c>
      <c r="L77" s="63">
        <f t="shared" si="36"/>
        <v>3382.52</v>
      </c>
      <c r="M77" s="61">
        <f t="shared" si="37"/>
        <v>52.692027972027972</v>
      </c>
    </row>
    <row r="78" spans="1:13" s="7" customFormat="1" x14ac:dyDescent="0.2">
      <c r="A78" s="191" t="s">
        <v>178</v>
      </c>
      <c r="B78" s="221" t="s">
        <v>179</v>
      </c>
      <c r="C78" s="186">
        <v>32500</v>
      </c>
      <c r="D78" s="56">
        <v>1700</v>
      </c>
      <c r="E78" s="57">
        <f t="shared" si="16"/>
        <v>34200</v>
      </c>
      <c r="F78" s="82">
        <v>3022.42</v>
      </c>
      <c r="G78" s="56">
        <v>6545.05</v>
      </c>
      <c r="H78" s="56">
        <f t="shared" si="34"/>
        <v>16991.812000000002</v>
      </c>
      <c r="I78" s="56">
        <v>7424.3419999999996</v>
      </c>
      <c r="J78" s="56">
        <v>10826.06</v>
      </c>
      <c r="K78" s="174">
        <f t="shared" si="35"/>
        <v>27817.872000000003</v>
      </c>
      <c r="L78" s="63">
        <f t="shared" si="36"/>
        <v>6382.127999999997</v>
      </c>
      <c r="M78" s="61">
        <f t="shared" si="37"/>
        <v>81.338807017543871</v>
      </c>
    </row>
    <row r="79" spans="1:13" s="7" customFormat="1" hidden="1" x14ac:dyDescent="0.2">
      <c r="A79" s="191" t="s">
        <v>180</v>
      </c>
      <c r="B79" s="221" t="s">
        <v>181</v>
      </c>
      <c r="C79" s="186"/>
      <c r="D79" s="56"/>
      <c r="E79" s="57">
        <f t="shared" si="16"/>
        <v>0</v>
      </c>
      <c r="F79" s="82"/>
      <c r="G79" s="56"/>
      <c r="H79" s="56">
        <f t="shared" si="34"/>
        <v>0</v>
      </c>
      <c r="I79" s="56"/>
      <c r="J79" s="56"/>
      <c r="K79" s="174">
        <f t="shared" si="35"/>
        <v>0</v>
      </c>
      <c r="L79" s="63">
        <f t="shared" si="36"/>
        <v>0</v>
      </c>
      <c r="M79" s="61" t="e">
        <f t="shared" si="37"/>
        <v>#DIV/0!</v>
      </c>
    </row>
    <row r="80" spans="1:13" s="7" customFormat="1" x14ac:dyDescent="0.2">
      <c r="A80" s="191" t="s">
        <v>182</v>
      </c>
      <c r="B80" s="221" t="s">
        <v>183</v>
      </c>
      <c r="C80" s="186">
        <v>6000</v>
      </c>
      <c r="D80" s="56"/>
      <c r="E80" s="57">
        <f t="shared" si="16"/>
        <v>6000</v>
      </c>
      <c r="F80" s="82"/>
      <c r="G80" s="56">
        <v>197.35</v>
      </c>
      <c r="H80" s="56">
        <f t="shared" si="34"/>
        <v>212.65699999999998</v>
      </c>
      <c r="I80" s="56">
        <v>15.307</v>
      </c>
      <c r="J80" s="56">
        <v>2181.75</v>
      </c>
      <c r="K80" s="174">
        <f t="shared" si="35"/>
        <v>2394.4070000000002</v>
      </c>
      <c r="L80" s="63">
        <f t="shared" si="36"/>
        <v>3605.5929999999998</v>
      </c>
      <c r="M80" s="61">
        <f t="shared" si="37"/>
        <v>39.906783333333337</v>
      </c>
    </row>
    <row r="81" spans="1:13" s="7" customFormat="1" x14ac:dyDescent="0.2">
      <c r="A81" s="191" t="s">
        <v>184</v>
      </c>
      <c r="B81" s="221" t="s">
        <v>185</v>
      </c>
      <c r="C81" s="186">
        <v>1000</v>
      </c>
      <c r="D81" s="56"/>
      <c r="E81" s="57">
        <f t="shared" si="16"/>
        <v>1000</v>
      </c>
      <c r="F81" s="82"/>
      <c r="G81" s="56"/>
      <c r="H81" s="56">
        <f t="shared" si="34"/>
        <v>0</v>
      </c>
      <c r="I81" s="56"/>
      <c r="J81" s="56"/>
      <c r="K81" s="174">
        <f t="shared" si="35"/>
        <v>0</v>
      </c>
      <c r="L81" s="63">
        <f t="shared" si="36"/>
        <v>1000</v>
      </c>
      <c r="M81" s="61">
        <f t="shared" si="37"/>
        <v>0</v>
      </c>
    </row>
    <row r="82" spans="1:13" s="42" customFormat="1" x14ac:dyDescent="0.2">
      <c r="A82" s="191" t="s">
        <v>186</v>
      </c>
      <c r="B82" s="221" t="s">
        <v>187</v>
      </c>
      <c r="C82" s="186">
        <v>8900</v>
      </c>
      <c r="D82" s="56">
        <v>2790</v>
      </c>
      <c r="E82" s="57">
        <f t="shared" si="16"/>
        <v>11690</v>
      </c>
      <c r="F82" s="82">
        <v>2050.6799999999998</v>
      </c>
      <c r="G82" s="56">
        <v>1270.93</v>
      </c>
      <c r="H82" s="56">
        <f t="shared" si="34"/>
        <v>4476.6099999999997</v>
      </c>
      <c r="I82" s="56">
        <v>1155</v>
      </c>
      <c r="J82" s="56">
        <v>6281.56</v>
      </c>
      <c r="K82" s="174">
        <f t="shared" si="35"/>
        <v>10758.17</v>
      </c>
      <c r="L82" s="63">
        <f t="shared" si="36"/>
        <v>931.82999999999993</v>
      </c>
      <c r="M82" s="61">
        <f t="shared" si="37"/>
        <v>92.028828058169381</v>
      </c>
    </row>
    <row r="83" spans="1:13" s="7" customFormat="1" x14ac:dyDescent="0.2">
      <c r="A83" s="192">
        <v>1.0900000000000001</v>
      </c>
      <c r="B83" s="220" t="s">
        <v>323</v>
      </c>
      <c r="C83" s="80">
        <f t="shared" ref="C83:K83" si="38">+C84</f>
        <v>200</v>
      </c>
      <c r="D83" s="53">
        <f t="shared" si="38"/>
        <v>0</v>
      </c>
      <c r="E83" s="54">
        <f t="shared" si="38"/>
        <v>200</v>
      </c>
      <c r="F83" s="81">
        <f t="shared" si="38"/>
        <v>0</v>
      </c>
      <c r="G83" s="53">
        <f t="shared" si="38"/>
        <v>0</v>
      </c>
      <c r="H83" s="53">
        <f t="shared" si="38"/>
        <v>0</v>
      </c>
      <c r="I83" s="53">
        <f t="shared" si="38"/>
        <v>0</v>
      </c>
      <c r="J83" s="53">
        <f t="shared" si="38"/>
        <v>0</v>
      </c>
      <c r="K83" s="83">
        <f t="shared" si="38"/>
        <v>0</v>
      </c>
      <c r="L83" s="62">
        <f t="shared" si="36"/>
        <v>200</v>
      </c>
      <c r="M83" s="70">
        <f t="shared" si="37"/>
        <v>0</v>
      </c>
    </row>
    <row r="84" spans="1:13" s="42" customFormat="1" x14ac:dyDescent="0.2">
      <c r="A84" s="191" t="s">
        <v>324</v>
      </c>
      <c r="B84" s="221" t="s">
        <v>893</v>
      </c>
      <c r="C84" s="186">
        <v>200</v>
      </c>
      <c r="D84" s="56"/>
      <c r="E84" s="57">
        <f t="shared" si="16"/>
        <v>200</v>
      </c>
      <c r="F84" s="82"/>
      <c r="G84" s="56"/>
      <c r="H84" s="56">
        <f>F84+G84+I84</f>
        <v>0</v>
      </c>
      <c r="I84" s="56"/>
      <c r="J84" s="56"/>
      <c r="K84" s="174">
        <f>H84+J84</f>
        <v>0</v>
      </c>
      <c r="L84" s="63">
        <f t="shared" si="36"/>
        <v>200</v>
      </c>
      <c r="M84" s="61">
        <f t="shared" si="37"/>
        <v>0</v>
      </c>
    </row>
    <row r="85" spans="1:13" s="7" customFormat="1" x14ac:dyDescent="0.2">
      <c r="A85" s="192">
        <v>1.99</v>
      </c>
      <c r="B85" s="220" t="s">
        <v>188</v>
      </c>
      <c r="C85" s="80">
        <f t="shared" ref="C85:L85" si="39">C86+C87+C88+C89</f>
        <v>4350</v>
      </c>
      <c r="D85" s="53">
        <f t="shared" si="39"/>
        <v>40</v>
      </c>
      <c r="E85" s="54">
        <f t="shared" si="39"/>
        <v>4390</v>
      </c>
      <c r="F85" s="81">
        <f t="shared" si="39"/>
        <v>0</v>
      </c>
      <c r="G85" s="53">
        <f>G86+G87+G88+G89</f>
        <v>539.64</v>
      </c>
      <c r="H85" s="53">
        <f>H86+H87+H88+H89</f>
        <v>1949.64</v>
      </c>
      <c r="I85" s="53">
        <f>I86+I87+I88+I89</f>
        <v>1410</v>
      </c>
      <c r="J85" s="53">
        <f>J86+J87+J88+J89</f>
        <v>1450</v>
      </c>
      <c r="K85" s="83">
        <f t="shared" si="39"/>
        <v>3399.64</v>
      </c>
      <c r="L85" s="62">
        <f t="shared" si="39"/>
        <v>990.36</v>
      </c>
      <c r="M85" s="70">
        <f t="shared" si="37"/>
        <v>77.440546697038727</v>
      </c>
    </row>
    <row r="86" spans="1:13" s="7" customFormat="1" x14ac:dyDescent="0.2">
      <c r="A86" s="191" t="s">
        <v>501</v>
      </c>
      <c r="B86" s="221" t="s">
        <v>898</v>
      </c>
      <c r="C86" s="186"/>
      <c r="D86" s="56">
        <v>40</v>
      </c>
      <c r="E86" s="57">
        <f t="shared" si="16"/>
        <v>40</v>
      </c>
      <c r="F86" s="82"/>
      <c r="G86" s="56"/>
      <c r="H86" s="56">
        <f>F86+G86+I86</f>
        <v>38</v>
      </c>
      <c r="I86" s="56">
        <v>38</v>
      </c>
      <c r="J86" s="56"/>
      <c r="K86" s="174">
        <f>H86+J86</f>
        <v>38</v>
      </c>
      <c r="L86" s="63">
        <f>E86-K86</f>
        <v>2</v>
      </c>
      <c r="M86" s="61">
        <f t="shared" si="37"/>
        <v>95</v>
      </c>
    </row>
    <row r="87" spans="1:13" s="7" customFormat="1" x14ac:dyDescent="0.2">
      <c r="A87" s="191" t="s">
        <v>189</v>
      </c>
      <c r="B87" s="221" t="s">
        <v>190</v>
      </c>
      <c r="C87" s="186">
        <v>500</v>
      </c>
      <c r="D87" s="56"/>
      <c r="E87" s="57">
        <f t="shared" si="16"/>
        <v>500</v>
      </c>
      <c r="F87" s="82"/>
      <c r="G87" s="56">
        <v>39.64</v>
      </c>
      <c r="H87" s="56">
        <f>F87+G87+I87</f>
        <v>39.64</v>
      </c>
      <c r="I87" s="56"/>
      <c r="J87" s="56"/>
      <c r="K87" s="174">
        <f>H87+J87</f>
        <v>39.64</v>
      </c>
      <c r="L87" s="63">
        <f>E87-K87</f>
        <v>460.36</v>
      </c>
      <c r="M87" s="61">
        <f t="shared" si="37"/>
        <v>7.9279999999999999</v>
      </c>
    </row>
    <row r="88" spans="1:13" s="42" customFormat="1" x14ac:dyDescent="0.2">
      <c r="A88" s="191" t="s">
        <v>191</v>
      </c>
      <c r="B88" s="221" t="s">
        <v>192</v>
      </c>
      <c r="C88" s="186">
        <v>3750</v>
      </c>
      <c r="D88" s="56"/>
      <c r="E88" s="57">
        <f t="shared" si="16"/>
        <v>3750</v>
      </c>
      <c r="F88" s="82"/>
      <c r="G88" s="56">
        <v>500</v>
      </c>
      <c r="H88" s="56">
        <f>F88+G88+I88</f>
        <v>1850</v>
      </c>
      <c r="I88" s="56">
        <v>1350</v>
      </c>
      <c r="J88" s="56">
        <v>1450</v>
      </c>
      <c r="K88" s="174">
        <f>H88+J88</f>
        <v>3300</v>
      </c>
      <c r="L88" s="63">
        <f>E88-K88</f>
        <v>450</v>
      </c>
      <c r="M88" s="61">
        <f t="shared" si="37"/>
        <v>88</v>
      </c>
    </row>
    <row r="89" spans="1:13" s="42" customFormat="1" x14ac:dyDescent="0.2">
      <c r="A89" s="191" t="s">
        <v>193</v>
      </c>
      <c r="B89" s="221" t="s">
        <v>194</v>
      </c>
      <c r="C89" s="186">
        <v>100</v>
      </c>
      <c r="D89" s="56"/>
      <c r="E89" s="57">
        <f t="shared" si="16"/>
        <v>100</v>
      </c>
      <c r="F89" s="82"/>
      <c r="G89" s="56"/>
      <c r="H89" s="56">
        <f>F89+G89+I89</f>
        <v>22</v>
      </c>
      <c r="I89" s="56">
        <v>22</v>
      </c>
      <c r="J89" s="56"/>
      <c r="K89" s="174">
        <f>H89+J89</f>
        <v>22</v>
      </c>
      <c r="L89" s="63">
        <f>E89-K89</f>
        <v>78</v>
      </c>
      <c r="M89" s="61">
        <f t="shared" si="37"/>
        <v>22</v>
      </c>
    </row>
    <row r="90" spans="1:13" s="7" customFormat="1" x14ac:dyDescent="0.2">
      <c r="A90" s="192">
        <v>2</v>
      </c>
      <c r="B90" s="220" t="s">
        <v>195</v>
      </c>
      <c r="C90" s="80">
        <f t="shared" ref="C90" si="40">C91+C97+C102+C110+C113+C116</f>
        <v>222735.3</v>
      </c>
      <c r="D90" s="53">
        <f t="shared" ref="D90:L90" si="41">D91+D97+D102+D110+D113+D116</f>
        <v>46598.600000000006</v>
      </c>
      <c r="E90" s="54">
        <f t="shared" si="41"/>
        <v>269333.89999999997</v>
      </c>
      <c r="F90" s="81">
        <f t="shared" si="41"/>
        <v>26287.440000000002</v>
      </c>
      <c r="G90" s="53">
        <f>G91+G97+G102+G110+G113+G116</f>
        <v>51536.747000000003</v>
      </c>
      <c r="H90" s="53">
        <f>H91+H97+H102+H110+H113+H116</f>
        <v>113938.792</v>
      </c>
      <c r="I90" s="53">
        <f>I91+I97+I102+I110+I113+I116</f>
        <v>36114.604999999996</v>
      </c>
      <c r="J90" s="53">
        <f>J91+J97+J102+J110+J113+J116</f>
        <v>92854.069999999992</v>
      </c>
      <c r="K90" s="83">
        <f t="shared" si="41"/>
        <v>206792.86200000002</v>
      </c>
      <c r="L90" s="62">
        <f t="shared" si="41"/>
        <v>62541.037999999986</v>
      </c>
      <c r="M90" s="70">
        <f t="shared" si="37"/>
        <v>76.779366429550848</v>
      </c>
    </row>
    <row r="91" spans="1:13" s="7" customFormat="1" x14ac:dyDescent="0.2">
      <c r="A91" s="192">
        <v>2.0099999999999998</v>
      </c>
      <c r="B91" s="220" t="s">
        <v>196</v>
      </c>
      <c r="C91" s="80">
        <f t="shared" ref="C91" si="42">C92+C93+C94+C95+C96</f>
        <v>118003</v>
      </c>
      <c r="D91" s="53">
        <f t="shared" ref="D91:L91" si="43">D92+D93+D94+D95+D96</f>
        <v>23200.370000000003</v>
      </c>
      <c r="E91" s="54">
        <f t="shared" si="43"/>
        <v>141203.37</v>
      </c>
      <c r="F91" s="81">
        <f t="shared" si="43"/>
        <v>18997.91</v>
      </c>
      <c r="G91" s="53">
        <f>G92+G93+G94+G95+G96</f>
        <v>32172.899999999998</v>
      </c>
      <c r="H91" s="53">
        <f>H92+H93+H94+H95+H96</f>
        <v>68629.739000000001</v>
      </c>
      <c r="I91" s="53">
        <f>I92+I93+I94+I95+I96</f>
        <v>17458.929</v>
      </c>
      <c r="J91" s="53">
        <f>J92+J93+J94+J95+J96</f>
        <v>37395.26</v>
      </c>
      <c r="K91" s="83">
        <f t="shared" si="43"/>
        <v>106024.99900000001</v>
      </c>
      <c r="L91" s="62">
        <f t="shared" si="43"/>
        <v>35178.370999999985</v>
      </c>
      <c r="M91" s="70">
        <f t="shared" si="37"/>
        <v>75.086734119731005</v>
      </c>
    </row>
    <row r="92" spans="1:13" s="7" customFormat="1" x14ac:dyDescent="0.2">
      <c r="A92" s="191" t="s">
        <v>197</v>
      </c>
      <c r="B92" s="221" t="s">
        <v>198</v>
      </c>
      <c r="C92" s="186">
        <v>84903</v>
      </c>
      <c r="D92" s="56">
        <v>8550.3700000000008</v>
      </c>
      <c r="E92" s="57">
        <f t="shared" ref="E92:E124" si="44">C92+D92</f>
        <v>93453.37</v>
      </c>
      <c r="F92" s="82">
        <v>16176.79</v>
      </c>
      <c r="G92" s="56">
        <v>15467.24</v>
      </c>
      <c r="H92" s="56">
        <f>F92+G92+I92</f>
        <v>47866.641000000003</v>
      </c>
      <c r="I92" s="56">
        <v>16222.611000000001</v>
      </c>
      <c r="J92" s="56">
        <v>17251.77</v>
      </c>
      <c r="K92" s="174">
        <f>H92+J92</f>
        <v>65118.411000000007</v>
      </c>
      <c r="L92" s="63">
        <f>E92-K92</f>
        <v>28334.958999999988</v>
      </c>
      <c r="M92" s="61">
        <f t="shared" si="37"/>
        <v>69.680109984262742</v>
      </c>
    </row>
    <row r="93" spans="1:13" s="7" customFormat="1" hidden="1" x14ac:dyDescent="0.2">
      <c r="A93" s="191" t="s">
        <v>199</v>
      </c>
      <c r="B93" s="221" t="s">
        <v>200</v>
      </c>
      <c r="C93" s="186"/>
      <c r="D93" s="56"/>
      <c r="E93" s="57">
        <f t="shared" si="44"/>
        <v>0</v>
      </c>
      <c r="F93" s="82"/>
      <c r="G93" s="56"/>
      <c r="H93" s="56">
        <f>F93+G93+I93</f>
        <v>0</v>
      </c>
      <c r="I93" s="56"/>
      <c r="J93" s="56"/>
      <c r="K93" s="174">
        <f>H93+J93</f>
        <v>0</v>
      </c>
      <c r="L93" s="63">
        <f>E93-K93</f>
        <v>0</v>
      </c>
      <c r="M93" s="61" t="e">
        <f t="shared" si="37"/>
        <v>#DIV/0!</v>
      </c>
    </row>
    <row r="94" spans="1:13" s="7" customFormat="1" x14ac:dyDescent="0.2">
      <c r="A94" s="191" t="s">
        <v>201</v>
      </c>
      <c r="B94" s="221" t="s">
        <v>202</v>
      </c>
      <c r="C94" s="186">
        <v>3000</v>
      </c>
      <c r="D94" s="56">
        <v>1500</v>
      </c>
      <c r="E94" s="57">
        <f t="shared" si="44"/>
        <v>4500</v>
      </c>
      <c r="F94" s="82"/>
      <c r="G94" s="56">
        <v>1317.29</v>
      </c>
      <c r="H94" s="56">
        <f>F94+G94+I94</f>
        <v>1317.29</v>
      </c>
      <c r="I94" s="56"/>
      <c r="J94" s="56">
        <v>2961.16</v>
      </c>
      <c r="K94" s="174">
        <f>H94+J94</f>
        <v>4278.45</v>
      </c>
      <c r="L94" s="63">
        <f>E94-K94</f>
        <v>221.55000000000018</v>
      </c>
      <c r="M94" s="61">
        <f t="shared" si="37"/>
        <v>95.076666666666668</v>
      </c>
    </row>
    <row r="95" spans="1:13" s="42" customFormat="1" x14ac:dyDescent="0.2">
      <c r="A95" s="191" t="s">
        <v>203</v>
      </c>
      <c r="B95" s="221" t="s">
        <v>204</v>
      </c>
      <c r="C95" s="186">
        <v>10100</v>
      </c>
      <c r="D95" s="56">
        <v>2800</v>
      </c>
      <c r="E95" s="57">
        <f t="shared" si="44"/>
        <v>12900</v>
      </c>
      <c r="F95" s="82"/>
      <c r="G95" s="56">
        <v>8225.5499999999993</v>
      </c>
      <c r="H95" s="56">
        <f>F95+G95+I95</f>
        <v>8706.518</v>
      </c>
      <c r="I95" s="56">
        <v>480.96800000000002</v>
      </c>
      <c r="J95" s="56">
        <v>1961.05</v>
      </c>
      <c r="K95" s="174">
        <f>H95+J95</f>
        <v>10667.567999999999</v>
      </c>
      <c r="L95" s="63">
        <f>E95-K95</f>
        <v>2232.4320000000007</v>
      </c>
      <c r="M95" s="61">
        <f t="shared" si="37"/>
        <v>82.694325581395333</v>
      </c>
    </row>
    <row r="96" spans="1:13" s="7" customFormat="1" x14ac:dyDescent="0.2">
      <c r="A96" s="191" t="s">
        <v>205</v>
      </c>
      <c r="B96" s="221" t="s">
        <v>206</v>
      </c>
      <c r="C96" s="186">
        <v>20000</v>
      </c>
      <c r="D96" s="56">
        <v>10350</v>
      </c>
      <c r="E96" s="57">
        <f t="shared" si="44"/>
        <v>30350</v>
      </c>
      <c r="F96" s="82">
        <v>2821.12</v>
      </c>
      <c r="G96" s="56">
        <f>5148.59+2014.23</f>
        <v>7162.82</v>
      </c>
      <c r="H96" s="56">
        <f>F96+G96+I96</f>
        <v>10739.289999999999</v>
      </c>
      <c r="I96" s="56">
        <v>755.35</v>
      </c>
      <c r="J96" s="56">
        <v>15221.28</v>
      </c>
      <c r="K96" s="174">
        <f>H96+J96</f>
        <v>25960.57</v>
      </c>
      <c r="L96" s="63">
        <f>E96-K96</f>
        <v>4389.43</v>
      </c>
      <c r="M96" s="61">
        <f t="shared" si="37"/>
        <v>85.537298187808901</v>
      </c>
    </row>
    <row r="97" spans="1:13" s="7" customFormat="1" x14ac:dyDescent="0.2">
      <c r="A97" s="192">
        <v>2.02</v>
      </c>
      <c r="B97" s="220" t="s">
        <v>207</v>
      </c>
      <c r="C97" s="80">
        <f t="shared" ref="C97:L97" si="45">C98+C99+C100+C101</f>
        <v>47350</v>
      </c>
      <c r="D97" s="53">
        <f t="shared" si="45"/>
        <v>-2000</v>
      </c>
      <c r="E97" s="54">
        <f t="shared" si="45"/>
        <v>45350</v>
      </c>
      <c r="F97" s="81">
        <f t="shared" si="45"/>
        <v>4316.45</v>
      </c>
      <c r="G97" s="53">
        <f>G98+G99+G100+G101</f>
        <v>11925.76</v>
      </c>
      <c r="H97" s="53">
        <f>H98+H99+H100+H101</f>
        <v>26160.977999999999</v>
      </c>
      <c r="I97" s="53">
        <f>I98+I99+I100+I101</f>
        <v>9918.768</v>
      </c>
      <c r="J97" s="53">
        <f>J98+J99+J100+J101</f>
        <v>18620.96</v>
      </c>
      <c r="K97" s="83">
        <f t="shared" si="45"/>
        <v>44781.938000000002</v>
      </c>
      <c r="L97" s="62">
        <f t="shared" si="45"/>
        <v>568.06199999999899</v>
      </c>
      <c r="M97" s="70">
        <f t="shared" si="37"/>
        <v>98.747382579933841</v>
      </c>
    </row>
    <row r="98" spans="1:13" s="7" customFormat="1" hidden="1" x14ac:dyDescent="0.2">
      <c r="A98" s="191" t="s">
        <v>208</v>
      </c>
      <c r="B98" s="221" t="s">
        <v>209</v>
      </c>
      <c r="C98" s="186"/>
      <c r="D98" s="56"/>
      <c r="E98" s="57">
        <f t="shared" si="44"/>
        <v>0</v>
      </c>
      <c r="F98" s="82"/>
      <c r="G98" s="56"/>
      <c r="H98" s="56">
        <f>F98+G98+I98</f>
        <v>0</v>
      </c>
      <c r="I98" s="56"/>
      <c r="J98" s="56"/>
      <c r="K98" s="174">
        <f>H98+J98</f>
        <v>0</v>
      </c>
      <c r="L98" s="63">
        <f>E98-K98</f>
        <v>0</v>
      </c>
      <c r="M98" s="61" t="e">
        <f t="shared" si="37"/>
        <v>#DIV/0!</v>
      </c>
    </row>
    <row r="99" spans="1:13" s="7" customFormat="1" x14ac:dyDescent="0.2">
      <c r="A99" s="191" t="s">
        <v>210</v>
      </c>
      <c r="B99" s="221" t="s">
        <v>211</v>
      </c>
      <c r="C99" s="186">
        <v>200</v>
      </c>
      <c r="D99" s="56"/>
      <c r="E99" s="57">
        <f t="shared" si="44"/>
        <v>200</v>
      </c>
      <c r="F99" s="82"/>
      <c r="G99" s="56"/>
      <c r="H99" s="56">
        <f>F99+G99+I99</f>
        <v>0</v>
      </c>
      <c r="I99" s="56"/>
      <c r="J99" s="56"/>
      <c r="K99" s="174">
        <f>H99+J99</f>
        <v>0</v>
      </c>
      <c r="L99" s="63">
        <f>E99-K99</f>
        <v>200</v>
      </c>
      <c r="M99" s="61">
        <f t="shared" si="37"/>
        <v>0</v>
      </c>
    </row>
    <row r="100" spans="1:13" s="42" customFormat="1" x14ac:dyDescent="0.2">
      <c r="A100" s="191" t="s">
        <v>212</v>
      </c>
      <c r="B100" s="221" t="s">
        <v>213</v>
      </c>
      <c r="C100" s="186">
        <v>150</v>
      </c>
      <c r="D100" s="56">
        <v>100</v>
      </c>
      <c r="E100" s="57">
        <f t="shared" si="44"/>
        <v>250</v>
      </c>
      <c r="F100" s="82"/>
      <c r="G100" s="56">
        <v>6.79</v>
      </c>
      <c r="H100" s="56">
        <f>F100+G100+I100</f>
        <v>6.79</v>
      </c>
      <c r="I100" s="56"/>
      <c r="J100" s="56">
        <v>173</v>
      </c>
      <c r="K100" s="174">
        <f>H100+J100</f>
        <v>179.79</v>
      </c>
      <c r="L100" s="63">
        <f>E100-K100</f>
        <v>70.210000000000008</v>
      </c>
      <c r="M100" s="61">
        <f t="shared" si="37"/>
        <v>71.915999999999997</v>
      </c>
    </row>
    <row r="101" spans="1:13" s="7" customFormat="1" x14ac:dyDescent="0.2">
      <c r="A101" s="191" t="s">
        <v>214</v>
      </c>
      <c r="B101" s="221" t="s">
        <v>215</v>
      </c>
      <c r="C101" s="186">
        <v>47000</v>
      </c>
      <c r="D101" s="56">
        <v>-2100</v>
      </c>
      <c r="E101" s="57">
        <f t="shared" si="44"/>
        <v>44900</v>
      </c>
      <c r="F101" s="82">
        <v>4316.45</v>
      </c>
      <c r="G101" s="56">
        <v>11918.97</v>
      </c>
      <c r="H101" s="56">
        <f>F101+G101+I101</f>
        <v>26154.187999999998</v>
      </c>
      <c r="I101" s="56">
        <v>9918.768</v>
      </c>
      <c r="J101" s="56">
        <v>18447.96</v>
      </c>
      <c r="K101" s="174">
        <f>H101+J101</f>
        <v>44602.148000000001</v>
      </c>
      <c r="L101" s="63">
        <f>E101-K101</f>
        <v>297.85199999999895</v>
      </c>
      <c r="M101" s="61">
        <f t="shared" si="37"/>
        <v>99.336632516703787</v>
      </c>
    </row>
    <row r="102" spans="1:13" s="7" customFormat="1" x14ac:dyDescent="0.2">
      <c r="A102" s="192">
        <v>2.0299999999999998</v>
      </c>
      <c r="B102" s="220" t="s">
        <v>216</v>
      </c>
      <c r="C102" s="80">
        <f t="shared" ref="C102:L102" si="46">C103+C104+C105+C106+C107+C108+C109</f>
        <v>12030</v>
      </c>
      <c r="D102" s="53">
        <f t="shared" si="46"/>
        <v>4790</v>
      </c>
      <c r="E102" s="54">
        <f t="shared" si="46"/>
        <v>16820</v>
      </c>
      <c r="F102" s="81">
        <f t="shared" si="46"/>
        <v>0</v>
      </c>
      <c r="G102" s="53">
        <f>G103+G104+G105+G106+G107+G108+G109</f>
        <v>525.43999999999994</v>
      </c>
      <c r="H102" s="53">
        <f>H103+H104+H105+H106+H107+H108+H109</f>
        <v>2760.5630000000001</v>
      </c>
      <c r="I102" s="53">
        <f>I103+I104+I105+I106+I107+I108+I109</f>
        <v>2235.123</v>
      </c>
      <c r="J102" s="53">
        <f>J103+J104+J105+J106+J107+J108+J109</f>
        <v>4801.42</v>
      </c>
      <c r="K102" s="83">
        <f t="shared" si="46"/>
        <v>7561.9830000000011</v>
      </c>
      <c r="L102" s="62">
        <f t="shared" si="46"/>
        <v>9258.0169999999998</v>
      </c>
      <c r="M102" s="70">
        <f t="shared" si="37"/>
        <v>44.958281807372188</v>
      </c>
    </row>
    <row r="103" spans="1:13" s="7" customFormat="1" x14ac:dyDescent="0.2">
      <c r="A103" s="191" t="s">
        <v>217</v>
      </c>
      <c r="B103" s="221" t="s">
        <v>218</v>
      </c>
      <c r="C103" s="186">
        <v>4300</v>
      </c>
      <c r="D103" s="56">
        <v>2850</v>
      </c>
      <c r="E103" s="57">
        <f t="shared" si="44"/>
        <v>7150</v>
      </c>
      <c r="F103" s="82"/>
      <c r="G103" s="56">
        <v>116.21</v>
      </c>
      <c r="H103" s="56">
        <f t="shared" ref="H103:H109" si="47">F103+G103+I103</f>
        <v>2120.9</v>
      </c>
      <c r="I103" s="56">
        <v>2004.69</v>
      </c>
      <c r="J103" s="56">
        <v>376.17</v>
      </c>
      <c r="K103" s="174">
        <f t="shared" ref="K103:K109" si="48">H103+J103</f>
        <v>2497.0700000000002</v>
      </c>
      <c r="L103" s="63">
        <f t="shared" ref="L103:L109" si="49">E103-K103</f>
        <v>4652.93</v>
      </c>
      <c r="M103" s="61">
        <f t="shared" si="37"/>
        <v>34.924055944055951</v>
      </c>
    </row>
    <row r="104" spans="1:13" s="7" customFormat="1" x14ac:dyDescent="0.2">
      <c r="A104" s="191" t="s">
        <v>219</v>
      </c>
      <c r="B104" s="221" t="s">
        <v>220</v>
      </c>
      <c r="C104" s="186">
        <v>900</v>
      </c>
      <c r="D104" s="56">
        <v>650</v>
      </c>
      <c r="E104" s="57">
        <f t="shared" si="44"/>
        <v>1550</v>
      </c>
      <c r="F104" s="82"/>
      <c r="G104" s="56"/>
      <c r="H104" s="56">
        <f t="shared" si="47"/>
        <v>0</v>
      </c>
      <c r="I104" s="56"/>
      <c r="J104" s="56">
        <v>1541.57</v>
      </c>
      <c r="K104" s="174">
        <f t="shared" si="48"/>
        <v>1541.57</v>
      </c>
      <c r="L104" s="63">
        <f t="shared" si="49"/>
        <v>8.4300000000000637</v>
      </c>
      <c r="M104" s="61">
        <f t="shared" si="37"/>
        <v>99.456129032258062</v>
      </c>
    </row>
    <row r="105" spans="1:13" s="7" customFormat="1" x14ac:dyDescent="0.2">
      <c r="A105" s="191" t="s">
        <v>221</v>
      </c>
      <c r="B105" s="221" t="s">
        <v>222</v>
      </c>
      <c r="C105" s="186">
        <v>1200</v>
      </c>
      <c r="D105" s="56">
        <v>-50</v>
      </c>
      <c r="E105" s="57">
        <f t="shared" si="44"/>
        <v>1150</v>
      </c>
      <c r="F105" s="82"/>
      <c r="G105" s="56"/>
      <c r="H105" s="56">
        <f t="shared" si="47"/>
        <v>0</v>
      </c>
      <c r="I105" s="56"/>
      <c r="J105" s="56">
        <v>406.64</v>
      </c>
      <c r="K105" s="174">
        <f t="shared" si="48"/>
        <v>406.64</v>
      </c>
      <c r="L105" s="63">
        <f t="shared" si="49"/>
        <v>743.36</v>
      </c>
      <c r="M105" s="61">
        <f t="shared" si="37"/>
        <v>35.36</v>
      </c>
    </row>
    <row r="106" spans="1:13" s="7" customFormat="1" x14ac:dyDescent="0.2">
      <c r="A106" s="191" t="s">
        <v>223</v>
      </c>
      <c r="B106" s="221" t="s">
        <v>224</v>
      </c>
      <c r="C106" s="186">
        <v>780</v>
      </c>
      <c r="D106" s="56">
        <v>1290</v>
      </c>
      <c r="E106" s="57">
        <f t="shared" si="44"/>
        <v>2070</v>
      </c>
      <c r="F106" s="82"/>
      <c r="G106" s="56">
        <v>383.59</v>
      </c>
      <c r="H106" s="56">
        <f t="shared" si="47"/>
        <v>498.41099999999994</v>
      </c>
      <c r="I106" s="56">
        <v>114.821</v>
      </c>
      <c r="J106" s="56">
        <v>217.29</v>
      </c>
      <c r="K106" s="174">
        <f t="shared" si="48"/>
        <v>715.70099999999991</v>
      </c>
      <c r="L106" s="63">
        <f t="shared" si="49"/>
        <v>1354.299</v>
      </c>
      <c r="M106" s="61">
        <f t="shared" si="37"/>
        <v>34.574927536231883</v>
      </c>
    </row>
    <row r="107" spans="1:13" s="7" customFormat="1" x14ac:dyDescent="0.2">
      <c r="A107" s="191" t="s">
        <v>225</v>
      </c>
      <c r="B107" s="221" t="s">
        <v>226</v>
      </c>
      <c r="C107" s="186">
        <v>350</v>
      </c>
      <c r="D107" s="56">
        <v>-200</v>
      </c>
      <c r="E107" s="57">
        <f t="shared" si="44"/>
        <v>150</v>
      </c>
      <c r="F107" s="82"/>
      <c r="G107" s="56"/>
      <c r="H107" s="56">
        <f t="shared" si="47"/>
        <v>0</v>
      </c>
      <c r="I107" s="56"/>
      <c r="J107" s="56">
        <v>84</v>
      </c>
      <c r="K107" s="174">
        <f t="shared" si="48"/>
        <v>84</v>
      </c>
      <c r="L107" s="63">
        <f t="shared" si="49"/>
        <v>66</v>
      </c>
      <c r="M107" s="61">
        <f t="shared" ref="M107:M138" si="50">K107*100/E107</f>
        <v>56</v>
      </c>
    </row>
    <row r="108" spans="1:13" s="42" customFormat="1" x14ac:dyDescent="0.2">
      <c r="A108" s="191" t="s">
        <v>227</v>
      </c>
      <c r="B108" s="221" t="s">
        <v>228</v>
      </c>
      <c r="C108" s="186">
        <v>3750</v>
      </c>
      <c r="D108" s="56">
        <v>250</v>
      </c>
      <c r="E108" s="57">
        <f t="shared" si="44"/>
        <v>4000</v>
      </c>
      <c r="F108" s="82"/>
      <c r="G108" s="56">
        <v>2.59</v>
      </c>
      <c r="H108" s="56">
        <f t="shared" si="47"/>
        <v>118.202</v>
      </c>
      <c r="I108" s="56">
        <v>115.61199999999999</v>
      </c>
      <c r="J108" s="56">
        <v>1622.79</v>
      </c>
      <c r="K108" s="174">
        <f t="shared" si="48"/>
        <v>1740.992</v>
      </c>
      <c r="L108" s="63">
        <f t="shared" si="49"/>
        <v>2259.0079999999998</v>
      </c>
      <c r="M108" s="61">
        <f t="shared" si="50"/>
        <v>43.524799999999999</v>
      </c>
    </row>
    <row r="109" spans="1:13" s="7" customFormat="1" x14ac:dyDescent="0.2">
      <c r="A109" s="191" t="s">
        <v>229</v>
      </c>
      <c r="B109" s="221" t="s">
        <v>230</v>
      </c>
      <c r="C109" s="186">
        <v>750</v>
      </c>
      <c r="D109" s="56"/>
      <c r="E109" s="57">
        <f t="shared" si="44"/>
        <v>750</v>
      </c>
      <c r="F109" s="82"/>
      <c r="G109" s="56">
        <v>23.05</v>
      </c>
      <c r="H109" s="56">
        <f t="shared" si="47"/>
        <v>23.05</v>
      </c>
      <c r="I109" s="56"/>
      <c r="J109" s="56">
        <v>552.96</v>
      </c>
      <c r="K109" s="174">
        <f t="shared" si="48"/>
        <v>576.01</v>
      </c>
      <c r="L109" s="63">
        <f t="shared" si="49"/>
        <v>173.99</v>
      </c>
      <c r="M109" s="61">
        <f t="shared" si="50"/>
        <v>76.801333333333332</v>
      </c>
    </row>
    <row r="110" spans="1:13" s="7" customFormat="1" x14ac:dyDescent="0.2">
      <c r="A110" s="192" t="s">
        <v>231</v>
      </c>
      <c r="B110" s="220" t="s">
        <v>232</v>
      </c>
      <c r="C110" s="80">
        <f t="shared" ref="C110:L110" si="51">C111+C112</f>
        <v>25915</v>
      </c>
      <c r="D110" s="53">
        <f t="shared" si="51"/>
        <v>15408.23</v>
      </c>
      <c r="E110" s="54">
        <f t="shared" si="51"/>
        <v>41323.229999999996</v>
      </c>
      <c r="F110" s="81">
        <f t="shared" si="51"/>
        <v>912.18000000000006</v>
      </c>
      <c r="G110" s="53">
        <f>G111+G112</f>
        <v>2198.2469999999998</v>
      </c>
      <c r="H110" s="53">
        <f>H111+H112</f>
        <v>6976.1389999999992</v>
      </c>
      <c r="I110" s="53">
        <f>I111+I112</f>
        <v>3865.7119999999995</v>
      </c>
      <c r="J110" s="53">
        <f>J111+J112</f>
        <v>24964.31</v>
      </c>
      <c r="K110" s="83">
        <f t="shared" si="51"/>
        <v>31940.449000000001</v>
      </c>
      <c r="L110" s="62">
        <f t="shared" si="51"/>
        <v>9382.780999999999</v>
      </c>
      <c r="M110" s="70">
        <f t="shared" si="50"/>
        <v>77.294173277355142</v>
      </c>
    </row>
    <row r="111" spans="1:13" s="42" customFormat="1" x14ac:dyDescent="0.2">
      <c r="A111" s="191" t="s">
        <v>233</v>
      </c>
      <c r="B111" s="221" t="s">
        <v>234</v>
      </c>
      <c r="C111" s="186">
        <v>3465</v>
      </c>
      <c r="D111" s="56">
        <v>4508.2299999999996</v>
      </c>
      <c r="E111" s="57">
        <f t="shared" si="44"/>
        <v>7973.23</v>
      </c>
      <c r="F111" s="82">
        <v>843.84</v>
      </c>
      <c r="G111" s="56">
        <v>2057.087</v>
      </c>
      <c r="H111" s="56">
        <f>F111+G111+I111</f>
        <v>3786.1689999999999</v>
      </c>
      <c r="I111" s="56">
        <v>885.24199999999996</v>
      </c>
      <c r="J111" s="56">
        <v>1463.97</v>
      </c>
      <c r="K111" s="174">
        <f>H111+J111</f>
        <v>5250.1390000000001</v>
      </c>
      <c r="L111" s="63">
        <f>E111-K111</f>
        <v>2723.0909999999994</v>
      </c>
      <c r="M111" s="61">
        <f t="shared" si="50"/>
        <v>65.847078285713579</v>
      </c>
    </row>
    <row r="112" spans="1:13" s="7" customFormat="1" x14ac:dyDescent="0.2">
      <c r="A112" s="191" t="s">
        <v>235</v>
      </c>
      <c r="B112" s="221" t="s">
        <v>236</v>
      </c>
      <c r="C112" s="186">
        <v>22450</v>
      </c>
      <c r="D112" s="56">
        <v>10900</v>
      </c>
      <c r="E112" s="57">
        <f t="shared" si="44"/>
        <v>33350</v>
      </c>
      <c r="F112" s="82">
        <v>68.34</v>
      </c>
      <c r="G112" s="56">
        <v>141.16</v>
      </c>
      <c r="H112" s="56">
        <f>F112+G112+I112</f>
        <v>3189.97</v>
      </c>
      <c r="I112" s="56">
        <v>2980.47</v>
      </c>
      <c r="J112" s="56">
        <v>23500.34</v>
      </c>
      <c r="K112" s="174">
        <f>H112+J112</f>
        <v>26690.31</v>
      </c>
      <c r="L112" s="63">
        <f>E112-K112</f>
        <v>6659.6899999999987</v>
      </c>
      <c r="M112" s="61">
        <f t="shared" si="50"/>
        <v>80.030914542728638</v>
      </c>
    </row>
    <row r="113" spans="1:13" s="7" customFormat="1" ht="12.75" hidden="1" customHeight="1" x14ac:dyDescent="0.2">
      <c r="A113" s="192">
        <v>2.0499999999999998</v>
      </c>
      <c r="B113" s="220" t="s">
        <v>237</v>
      </c>
      <c r="C113" s="80">
        <f t="shared" ref="C113:L113" si="52">C114+C115</f>
        <v>0</v>
      </c>
      <c r="D113" s="53">
        <f t="shared" si="52"/>
        <v>0</v>
      </c>
      <c r="E113" s="54">
        <f t="shared" si="52"/>
        <v>0</v>
      </c>
      <c r="F113" s="81">
        <f t="shared" si="52"/>
        <v>0</v>
      </c>
      <c r="G113" s="53">
        <f>G114+G115</f>
        <v>0</v>
      </c>
      <c r="H113" s="53">
        <f>H114+H115</f>
        <v>0</v>
      </c>
      <c r="I113" s="53">
        <f>I114+I115</f>
        <v>0</v>
      </c>
      <c r="J113" s="53">
        <f>J114+J115</f>
        <v>0</v>
      </c>
      <c r="K113" s="83">
        <f t="shared" si="52"/>
        <v>0</v>
      </c>
      <c r="L113" s="62">
        <f t="shared" si="52"/>
        <v>0</v>
      </c>
      <c r="M113" s="70" t="e">
        <f t="shared" si="50"/>
        <v>#DIV/0!</v>
      </c>
    </row>
    <row r="114" spans="1:13" s="42" customFormat="1" hidden="1" x14ac:dyDescent="0.2">
      <c r="A114" s="191" t="s">
        <v>238</v>
      </c>
      <c r="B114" s="221" t="s">
        <v>239</v>
      </c>
      <c r="C114" s="186"/>
      <c r="D114" s="56"/>
      <c r="E114" s="57">
        <f t="shared" si="44"/>
        <v>0</v>
      </c>
      <c r="F114" s="82"/>
      <c r="G114" s="56"/>
      <c r="H114" s="56">
        <f>F114+G114+I114</f>
        <v>0</v>
      </c>
      <c r="I114" s="56"/>
      <c r="J114" s="56"/>
      <c r="K114" s="174">
        <f>H114+J114</f>
        <v>0</v>
      </c>
      <c r="L114" s="63">
        <f>E114-K114</f>
        <v>0</v>
      </c>
      <c r="M114" s="61" t="e">
        <f t="shared" si="50"/>
        <v>#DIV/0!</v>
      </c>
    </row>
    <row r="115" spans="1:13" s="7" customFormat="1" hidden="1" x14ac:dyDescent="0.2">
      <c r="A115" s="191" t="s">
        <v>240</v>
      </c>
      <c r="B115" s="221" t="s">
        <v>241</v>
      </c>
      <c r="C115" s="186"/>
      <c r="D115" s="56"/>
      <c r="E115" s="57">
        <f t="shared" si="44"/>
        <v>0</v>
      </c>
      <c r="F115" s="82"/>
      <c r="G115" s="56"/>
      <c r="H115" s="56">
        <f>F115+G115+I115</f>
        <v>0</v>
      </c>
      <c r="I115" s="56"/>
      <c r="J115" s="56"/>
      <c r="K115" s="174">
        <f>H115+J115</f>
        <v>0</v>
      </c>
      <c r="L115" s="63">
        <f>E115-K115</f>
        <v>0</v>
      </c>
      <c r="M115" s="61" t="e">
        <f t="shared" si="50"/>
        <v>#DIV/0!</v>
      </c>
    </row>
    <row r="116" spans="1:13" s="7" customFormat="1" x14ac:dyDescent="0.2">
      <c r="A116" s="192">
        <v>2.99</v>
      </c>
      <c r="B116" s="220" t="s">
        <v>242</v>
      </c>
      <c r="C116" s="80">
        <f t="shared" ref="C116:L116" si="53">C117+C118+C119+C120+C121+C122+C123+C124</f>
        <v>19437.3</v>
      </c>
      <c r="D116" s="53">
        <f t="shared" si="53"/>
        <v>5200</v>
      </c>
      <c r="E116" s="54">
        <f t="shared" si="53"/>
        <v>24637.3</v>
      </c>
      <c r="F116" s="81">
        <f t="shared" si="53"/>
        <v>2060.9</v>
      </c>
      <c r="G116" s="53">
        <f>G117+G118+G119+G120+G121+G122+G123+G124</f>
        <v>4714.3999999999996</v>
      </c>
      <c r="H116" s="53">
        <f>H117+H118+H119+H120+H121+H122+H123+H124</f>
        <v>9411.3730000000014</v>
      </c>
      <c r="I116" s="53">
        <f>I117+I118+I119+I120+I121+I122+I123+I124</f>
        <v>2636.0729999999999</v>
      </c>
      <c r="J116" s="53">
        <f>J117+J118+J119+J120+J121+J122+J123+J124</f>
        <v>7072.1200000000008</v>
      </c>
      <c r="K116" s="83">
        <f t="shared" si="53"/>
        <v>16483.493000000002</v>
      </c>
      <c r="L116" s="62">
        <f t="shared" si="53"/>
        <v>8153.8070000000007</v>
      </c>
      <c r="M116" s="70">
        <f t="shared" si="50"/>
        <v>66.904624289187552</v>
      </c>
    </row>
    <row r="117" spans="1:13" s="7" customFormat="1" x14ac:dyDescent="0.2">
      <c r="A117" s="191" t="s">
        <v>243</v>
      </c>
      <c r="B117" s="221" t="s">
        <v>244</v>
      </c>
      <c r="C117" s="186">
        <v>2100</v>
      </c>
      <c r="D117" s="56">
        <v>-325</v>
      </c>
      <c r="E117" s="57">
        <f t="shared" si="44"/>
        <v>1775</v>
      </c>
      <c r="F117" s="82">
        <v>584.12</v>
      </c>
      <c r="G117" s="56">
        <v>408.47</v>
      </c>
      <c r="H117" s="56">
        <f t="shared" ref="H117:H124" si="54">F117+G117+I117</f>
        <v>1100.8900000000001</v>
      </c>
      <c r="I117" s="56">
        <v>108.3</v>
      </c>
      <c r="J117" s="56"/>
      <c r="K117" s="174">
        <f t="shared" ref="K117:K124" si="55">H117+J117</f>
        <v>1100.8900000000001</v>
      </c>
      <c r="L117" s="63">
        <f t="shared" ref="L117:L124" si="56">E117-K117</f>
        <v>674.1099999999999</v>
      </c>
      <c r="M117" s="61">
        <f t="shared" si="50"/>
        <v>62.021971830985926</v>
      </c>
    </row>
    <row r="118" spans="1:13" s="7" customFormat="1" x14ac:dyDescent="0.2">
      <c r="A118" s="191" t="s">
        <v>245</v>
      </c>
      <c r="B118" s="221" t="s">
        <v>246</v>
      </c>
      <c r="C118" s="186">
        <v>2000</v>
      </c>
      <c r="D118" s="56">
        <v>1075</v>
      </c>
      <c r="E118" s="57">
        <f t="shared" si="44"/>
        <v>3075</v>
      </c>
      <c r="F118" s="82">
        <v>55.97</v>
      </c>
      <c r="G118" s="56">
        <v>544.55999999999995</v>
      </c>
      <c r="H118" s="56">
        <f t="shared" si="54"/>
        <v>1326.625</v>
      </c>
      <c r="I118" s="56">
        <v>726.09500000000003</v>
      </c>
      <c r="J118" s="56">
        <v>310.39999999999998</v>
      </c>
      <c r="K118" s="174">
        <f t="shared" si="55"/>
        <v>1637.0250000000001</v>
      </c>
      <c r="L118" s="63">
        <f t="shared" si="56"/>
        <v>1437.9749999999999</v>
      </c>
      <c r="M118" s="61">
        <f t="shared" si="50"/>
        <v>53.236585365853657</v>
      </c>
    </row>
    <row r="119" spans="1:13" s="7" customFormat="1" x14ac:dyDescent="0.2">
      <c r="A119" s="191" t="s">
        <v>247</v>
      </c>
      <c r="B119" s="221" t="s">
        <v>248</v>
      </c>
      <c r="C119" s="186">
        <v>3352.8</v>
      </c>
      <c r="D119" s="56">
        <v>2975</v>
      </c>
      <c r="E119" s="57">
        <f t="shared" si="44"/>
        <v>6327.8</v>
      </c>
      <c r="F119" s="82">
        <v>1243.73</v>
      </c>
      <c r="G119" s="56">
        <v>1464.21</v>
      </c>
      <c r="H119" s="56">
        <f t="shared" si="54"/>
        <v>2854.4740000000002</v>
      </c>
      <c r="I119" s="56">
        <v>146.53399999999999</v>
      </c>
      <c r="J119" s="56">
        <v>1164.33</v>
      </c>
      <c r="K119" s="174">
        <f t="shared" si="55"/>
        <v>4018.8040000000001</v>
      </c>
      <c r="L119" s="63">
        <f t="shared" si="56"/>
        <v>2308.9960000000001</v>
      </c>
      <c r="M119" s="61">
        <f t="shared" si="50"/>
        <v>63.510287935775466</v>
      </c>
    </row>
    <row r="120" spans="1:13" s="7" customFormat="1" x14ac:dyDescent="0.2">
      <c r="A120" s="191" t="s">
        <v>249</v>
      </c>
      <c r="B120" s="221" t="s">
        <v>250</v>
      </c>
      <c r="C120" s="186">
        <v>4050</v>
      </c>
      <c r="D120" s="56">
        <v>2275</v>
      </c>
      <c r="E120" s="57">
        <f t="shared" si="44"/>
        <v>6325</v>
      </c>
      <c r="F120" s="82">
        <v>150</v>
      </c>
      <c r="G120" s="56">
        <v>205.46</v>
      </c>
      <c r="H120" s="56">
        <f t="shared" si="54"/>
        <v>1389.3520000000001</v>
      </c>
      <c r="I120" s="56">
        <v>1033.8920000000001</v>
      </c>
      <c r="J120" s="56">
        <v>3481.05</v>
      </c>
      <c r="K120" s="174">
        <f t="shared" si="55"/>
        <v>4870.402</v>
      </c>
      <c r="L120" s="63">
        <f t="shared" si="56"/>
        <v>1454.598</v>
      </c>
      <c r="M120" s="61">
        <f t="shared" si="50"/>
        <v>77.002403162055344</v>
      </c>
    </row>
    <row r="121" spans="1:13" s="7" customFormat="1" x14ac:dyDescent="0.2">
      <c r="A121" s="191" t="s">
        <v>251</v>
      </c>
      <c r="B121" s="221" t="s">
        <v>252</v>
      </c>
      <c r="C121" s="186">
        <v>3050</v>
      </c>
      <c r="D121" s="56">
        <v>-250</v>
      </c>
      <c r="E121" s="57">
        <f t="shared" si="44"/>
        <v>2800</v>
      </c>
      <c r="F121" s="82"/>
      <c r="G121" s="56">
        <v>1593.02</v>
      </c>
      <c r="H121" s="56">
        <f t="shared" si="54"/>
        <v>1593.02</v>
      </c>
      <c r="I121" s="56"/>
      <c r="J121" s="56">
        <v>566.67999999999995</v>
      </c>
      <c r="K121" s="174">
        <f t="shared" si="55"/>
        <v>2159.6999999999998</v>
      </c>
      <c r="L121" s="63">
        <f t="shared" si="56"/>
        <v>640.30000000000018</v>
      </c>
      <c r="M121" s="61">
        <f t="shared" si="50"/>
        <v>77.132142857142853</v>
      </c>
    </row>
    <row r="122" spans="1:13" s="7" customFormat="1" x14ac:dyDescent="0.2">
      <c r="A122" s="191" t="s">
        <v>253</v>
      </c>
      <c r="B122" s="221" t="s">
        <v>254</v>
      </c>
      <c r="C122" s="186">
        <v>1850</v>
      </c>
      <c r="D122" s="56"/>
      <c r="E122" s="57">
        <f t="shared" si="44"/>
        <v>1850</v>
      </c>
      <c r="F122" s="82"/>
      <c r="G122" s="56">
        <v>13.27</v>
      </c>
      <c r="H122" s="56">
        <f t="shared" si="54"/>
        <v>304.92099999999999</v>
      </c>
      <c r="I122" s="56">
        <v>291.65100000000001</v>
      </c>
      <c r="J122" s="56">
        <v>769.35</v>
      </c>
      <c r="K122" s="174">
        <f t="shared" si="55"/>
        <v>1074.271</v>
      </c>
      <c r="L122" s="63">
        <f t="shared" si="56"/>
        <v>775.72900000000004</v>
      </c>
      <c r="M122" s="61">
        <f t="shared" si="50"/>
        <v>58.068702702702701</v>
      </c>
    </row>
    <row r="123" spans="1:13" s="42" customFormat="1" x14ac:dyDescent="0.2">
      <c r="A123" s="191" t="s">
        <v>255</v>
      </c>
      <c r="B123" s="221" t="s">
        <v>256</v>
      </c>
      <c r="C123" s="186">
        <v>862</v>
      </c>
      <c r="D123" s="56">
        <v>-600</v>
      </c>
      <c r="E123" s="57">
        <f t="shared" si="44"/>
        <v>262</v>
      </c>
      <c r="F123" s="82"/>
      <c r="G123" s="56"/>
      <c r="H123" s="56">
        <f t="shared" si="54"/>
        <v>0</v>
      </c>
      <c r="I123" s="56"/>
      <c r="J123" s="56"/>
      <c r="K123" s="174">
        <f t="shared" si="55"/>
        <v>0</v>
      </c>
      <c r="L123" s="63">
        <f t="shared" si="56"/>
        <v>262</v>
      </c>
      <c r="M123" s="61">
        <f t="shared" si="50"/>
        <v>0</v>
      </c>
    </row>
    <row r="124" spans="1:13" s="42" customFormat="1" x14ac:dyDescent="0.2">
      <c r="A124" s="191" t="s">
        <v>257</v>
      </c>
      <c r="B124" s="221" t="s">
        <v>258</v>
      </c>
      <c r="C124" s="186">
        <v>2172.5</v>
      </c>
      <c r="D124" s="56">
        <v>50</v>
      </c>
      <c r="E124" s="57">
        <f t="shared" si="44"/>
        <v>2222.5</v>
      </c>
      <c r="F124" s="82">
        <v>27.08</v>
      </c>
      <c r="G124" s="56">
        <v>485.41</v>
      </c>
      <c r="H124" s="56">
        <f t="shared" si="54"/>
        <v>842.09100000000001</v>
      </c>
      <c r="I124" s="56">
        <v>329.601</v>
      </c>
      <c r="J124" s="56">
        <v>780.31</v>
      </c>
      <c r="K124" s="174">
        <f t="shared" si="55"/>
        <v>1622.4009999999998</v>
      </c>
      <c r="L124" s="63">
        <f t="shared" si="56"/>
        <v>600.09900000000016</v>
      </c>
      <c r="M124" s="61">
        <f t="shared" si="50"/>
        <v>72.998920134983123</v>
      </c>
    </row>
    <row r="125" spans="1:13" s="7" customFormat="1" hidden="1" x14ac:dyDescent="0.2">
      <c r="A125" s="192">
        <v>3</v>
      </c>
      <c r="B125" s="220" t="s">
        <v>259</v>
      </c>
      <c r="C125" s="80">
        <f t="shared" ref="C125:L126" si="57">C126</f>
        <v>0</v>
      </c>
      <c r="D125" s="53">
        <f t="shared" si="57"/>
        <v>0</v>
      </c>
      <c r="E125" s="54">
        <f t="shared" si="57"/>
        <v>0</v>
      </c>
      <c r="F125" s="81">
        <f t="shared" si="57"/>
        <v>0</v>
      </c>
      <c r="G125" s="53">
        <f t="shared" si="57"/>
        <v>0</v>
      </c>
      <c r="H125" s="53">
        <f t="shared" si="57"/>
        <v>0</v>
      </c>
      <c r="I125" s="53">
        <f t="shared" si="57"/>
        <v>0</v>
      </c>
      <c r="J125" s="53">
        <f t="shared" si="57"/>
        <v>0</v>
      </c>
      <c r="K125" s="83">
        <f t="shared" si="57"/>
        <v>0</v>
      </c>
      <c r="L125" s="62">
        <f t="shared" si="57"/>
        <v>0</v>
      </c>
      <c r="M125" s="70" t="e">
        <f t="shared" si="50"/>
        <v>#DIV/0!</v>
      </c>
    </row>
    <row r="126" spans="1:13" s="42" customFormat="1" hidden="1" x14ac:dyDescent="0.2">
      <c r="A126" s="192">
        <v>3.04</v>
      </c>
      <c r="B126" s="220" t="s">
        <v>260</v>
      </c>
      <c r="C126" s="80">
        <f t="shared" si="57"/>
        <v>0</v>
      </c>
      <c r="D126" s="53">
        <f t="shared" si="57"/>
        <v>0</v>
      </c>
      <c r="E126" s="54">
        <f t="shared" si="57"/>
        <v>0</v>
      </c>
      <c r="F126" s="81">
        <f t="shared" si="57"/>
        <v>0</v>
      </c>
      <c r="G126" s="53">
        <f t="shared" si="57"/>
        <v>0</v>
      </c>
      <c r="H126" s="53">
        <f t="shared" si="57"/>
        <v>0</v>
      </c>
      <c r="I126" s="53">
        <f t="shared" si="57"/>
        <v>0</v>
      </c>
      <c r="J126" s="53">
        <f t="shared" si="57"/>
        <v>0</v>
      </c>
      <c r="K126" s="83">
        <f t="shared" si="57"/>
        <v>0</v>
      </c>
      <c r="L126" s="62">
        <f t="shared" si="57"/>
        <v>0</v>
      </c>
      <c r="M126" s="70" t="e">
        <f t="shared" si="50"/>
        <v>#DIV/0!</v>
      </c>
    </row>
    <row r="127" spans="1:13" s="42" customFormat="1" hidden="1" x14ac:dyDescent="0.2">
      <c r="A127" s="191" t="s">
        <v>261</v>
      </c>
      <c r="B127" s="221" t="s">
        <v>262</v>
      </c>
      <c r="C127" s="186"/>
      <c r="D127" s="56"/>
      <c r="E127" s="57">
        <f>C127+D127</f>
        <v>0</v>
      </c>
      <c r="F127" s="82"/>
      <c r="G127" s="56"/>
      <c r="H127" s="56">
        <f>F127+G127+I127</f>
        <v>0</v>
      </c>
      <c r="I127" s="56"/>
      <c r="J127" s="56"/>
      <c r="K127" s="174">
        <f>H127+J127</f>
        <v>0</v>
      </c>
      <c r="L127" s="63">
        <f>E127-K127</f>
        <v>0</v>
      </c>
      <c r="M127" s="61" t="e">
        <f t="shared" si="50"/>
        <v>#DIV/0!</v>
      </c>
    </row>
    <row r="128" spans="1:13" s="7" customFormat="1" x14ac:dyDescent="0.2">
      <c r="A128" s="192">
        <v>5</v>
      </c>
      <c r="B128" s="220" t="s">
        <v>263</v>
      </c>
      <c r="C128" s="80">
        <f t="shared" ref="C128" si="58">C129+C138+C143</f>
        <v>228651.89</v>
      </c>
      <c r="D128" s="53">
        <f t="shared" ref="D128:L128" si="59">D129+D138+D143</f>
        <v>271550</v>
      </c>
      <c r="E128" s="54">
        <f t="shared" si="59"/>
        <v>500201.89</v>
      </c>
      <c r="F128" s="81">
        <f t="shared" si="59"/>
        <v>0</v>
      </c>
      <c r="G128" s="53">
        <f>G129+G138+G143</f>
        <v>68</v>
      </c>
      <c r="H128" s="53">
        <f>H129+H138+H143</f>
        <v>3244.9920000000002</v>
      </c>
      <c r="I128" s="53">
        <f>I129+I138+I143</f>
        <v>3176.9920000000002</v>
      </c>
      <c r="J128" s="53">
        <f>J129+J138+J143</f>
        <v>252620.91999999998</v>
      </c>
      <c r="K128" s="83">
        <f t="shared" si="59"/>
        <v>255865.91200000001</v>
      </c>
      <c r="L128" s="62">
        <f t="shared" si="59"/>
        <v>244335.97799999997</v>
      </c>
      <c r="M128" s="70">
        <f t="shared" si="50"/>
        <v>51.152528032231153</v>
      </c>
    </row>
    <row r="129" spans="1:13" s="7" customFormat="1" x14ac:dyDescent="0.2">
      <c r="A129" s="192">
        <v>5.01</v>
      </c>
      <c r="B129" s="220" t="s">
        <v>264</v>
      </c>
      <c r="C129" s="80">
        <f t="shared" ref="C129" si="60">C130+C131+C132+C133+C134+C135+C136+C137</f>
        <v>117885.19</v>
      </c>
      <c r="D129" s="53">
        <f t="shared" ref="D129:L129" si="61">D130+D131+D132+D133+D134+D135+D136+D137</f>
        <v>0</v>
      </c>
      <c r="E129" s="54">
        <f t="shared" si="61"/>
        <v>117885.19</v>
      </c>
      <c r="F129" s="81">
        <f t="shared" si="61"/>
        <v>0</v>
      </c>
      <c r="G129" s="53">
        <f>G130+G131+G132+G133+G134+G135+G136+G137</f>
        <v>0</v>
      </c>
      <c r="H129" s="53">
        <f>H130+H131+H132+H133+H134+H135+H136+H137</f>
        <v>3176.9920000000002</v>
      </c>
      <c r="I129" s="53">
        <f>I130+I131+I132+I133+I134+I135+I136+I137</f>
        <v>3176.9920000000002</v>
      </c>
      <c r="J129" s="53">
        <f>J130+J131+J132+J133+J134+J135+J136+J137</f>
        <v>100521.64</v>
      </c>
      <c r="K129" s="83">
        <f t="shared" si="61"/>
        <v>103698.632</v>
      </c>
      <c r="L129" s="62">
        <f t="shared" si="61"/>
        <v>14186.558000000005</v>
      </c>
      <c r="M129" s="70">
        <f t="shared" si="50"/>
        <v>87.965784336437849</v>
      </c>
    </row>
    <row r="130" spans="1:13" s="7" customFormat="1" x14ac:dyDescent="0.2">
      <c r="A130" s="191" t="s">
        <v>265</v>
      </c>
      <c r="B130" s="221" t="s">
        <v>266</v>
      </c>
      <c r="C130" s="186">
        <v>4670</v>
      </c>
      <c r="D130" s="56"/>
      <c r="E130" s="57">
        <f t="shared" ref="E130:E137" si="62">C130+D130</f>
        <v>4670</v>
      </c>
      <c r="F130" s="82"/>
      <c r="G130" s="56"/>
      <c r="H130" s="56">
        <f t="shared" ref="H130:H137" si="63">F130+G130+I130</f>
        <v>0</v>
      </c>
      <c r="I130" s="56"/>
      <c r="J130" s="56">
        <v>2116</v>
      </c>
      <c r="K130" s="174">
        <f t="shared" ref="K130:K137" si="64">H130+J130</f>
        <v>2116</v>
      </c>
      <c r="L130" s="63">
        <f t="shared" ref="L130:L137" si="65">E130-K130</f>
        <v>2554</v>
      </c>
      <c r="M130" s="61">
        <f t="shared" si="50"/>
        <v>45.310492505353317</v>
      </c>
    </row>
    <row r="131" spans="1:13" s="7" customFormat="1" hidden="1" x14ac:dyDescent="0.2">
      <c r="A131" s="191" t="s">
        <v>267</v>
      </c>
      <c r="B131" s="221" t="s">
        <v>268</v>
      </c>
      <c r="C131" s="186"/>
      <c r="D131" s="56"/>
      <c r="E131" s="57">
        <f t="shared" si="62"/>
        <v>0</v>
      </c>
      <c r="F131" s="82"/>
      <c r="G131" s="56"/>
      <c r="H131" s="56">
        <f t="shared" si="63"/>
        <v>0</v>
      </c>
      <c r="I131" s="56"/>
      <c r="J131" s="56"/>
      <c r="K131" s="174">
        <f t="shared" si="64"/>
        <v>0</v>
      </c>
      <c r="L131" s="63">
        <f t="shared" si="65"/>
        <v>0</v>
      </c>
      <c r="M131" s="61" t="e">
        <f t="shared" si="50"/>
        <v>#DIV/0!</v>
      </c>
    </row>
    <row r="132" spans="1:13" s="7" customFormat="1" x14ac:dyDescent="0.2">
      <c r="A132" s="191" t="s">
        <v>269</v>
      </c>
      <c r="B132" s="221" t="s">
        <v>270</v>
      </c>
      <c r="C132" s="186">
        <v>4295</v>
      </c>
      <c r="D132" s="56"/>
      <c r="E132" s="57">
        <f t="shared" si="62"/>
        <v>4295</v>
      </c>
      <c r="F132" s="82"/>
      <c r="G132" s="56"/>
      <c r="H132" s="56">
        <f t="shared" si="63"/>
        <v>0</v>
      </c>
      <c r="I132" s="56"/>
      <c r="J132" s="56">
        <v>3103.44</v>
      </c>
      <c r="K132" s="174">
        <f t="shared" si="64"/>
        <v>3103.44</v>
      </c>
      <c r="L132" s="63">
        <f t="shared" si="65"/>
        <v>1191.56</v>
      </c>
      <c r="M132" s="61">
        <f t="shared" si="50"/>
        <v>72.257043073341094</v>
      </c>
    </row>
    <row r="133" spans="1:13" s="7" customFormat="1" x14ac:dyDescent="0.2">
      <c r="A133" s="191" t="s">
        <v>271</v>
      </c>
      <c r="B133" s="221" t="s">
        <v>272</v>
      </c>
      <c r="C133" s="186">
        <v>11810</v>
      </c>
      <c r="D133" s="56">
        <v>3000</v>
      </c>
      <c r="E133" s="57">
        <f t="shared" si="62"/>
        <v>14810</v>
      </c>
      <c r="F133" s="82"/>
      <c r="G133" s="56"/>
      <c r="H133" s="56">
        <f t="shared" si="63"/>
        <v>1496.89</v>
      </c>
      <c r="I133" s="56">
        <v>1496.89</v>
      </c>
      <c r="J133" s="56">
        <v>11846.29</v>
      </c>
      <c r="K133" s="174">
        <f>H133+J133</f>
        <v>13343.18</v>
      </c>
      <c r="L133" s="63">
        <f t="shared" si="65"/>
        <v>1466.8199999999997</v>
      </c>
      <c r="M133" s="61">
        <f t="shared" si="50"/>
        <v>90.09574611748819</v>
      </c>
    </row>
    <row r="134" spans="1:13" s="7" customFormat="1" x14ac:dyDescent="0.2">
      <c r="A134" s="191" t="s">
        <v>273</v>
      </c>
      <c r="B134" s="221" t="s">
        <v>894</v>
      </c>
      <c r="C134" s="186">
        <v>21422</v>
      </c>
      <c r="D134" s="56"/>
      <c r="E134" s="57">
        <f t="shared" si="62"/>
        <v>21422</v>
      </c>
      <c r="F134" s="82"/>
      <c r="G134" s="56"/>
      <c r="H134" s="56">
        <f t="shared" si="63"/>
        <v>0</v>
      </c>
      <c r="I134" s="56"/>
      <c r="J134" s="56">
        <v>19673.64</v>
      </c>
      <c r="K134" s="174">
        <f t="shared" si="64"/>
        <v>19673.64</v>
      </c>
      <c r="L134" s="63">
        <f t="shared" si="65"/>
        <v>1748.3600000000006</v>
      </c>
      <c r="M134" s="61">
        <f t="shared" si="50"/>
        <v>91.838483801699184</v>
      </c>
    </row>
    <row r="135" spans="1:13" s="7" customFormat="1" x14ac:dyDescent="0.2">
      <c r="A135" s="191" t="s">
        <v>274</v>
      </c>
      <c r="B135" s="221" t="s">
        <v>275</v>
      </c>
      <c r="C135" s="186">
        <v>67415.19</v>
      </c>
      <c r="D135" s="56">
        <v>-3000</v>
      </c>
      <c r="E135" s="57">
        <f t="shared" si="62"/>
        <v>64415.19</v>
      </c>
      <c r="F135" s="82"/>
      <c r="G135" s="56"/>
      <c r="H135" s="56">
        <f t="shared" si="63"/>
        <v>1398.75</v>
      </c>
      <c r="I135" s="56">
        <v>1398.75</v>
      </c>
      <c r="J135" s="56">
        <v>58833.1</v>
      </c>
      <c r="K135" s="174">
        <f t="shared" si="64"/>
        <v>60231.85</v>
      </c>
      <c r="L135" s="63">
        <f t="shared" si="65"/>
        <v>4183.3400000000038</v>
      </c>
      <c r="M135" s="61">
        <f t="shared" si="50"/>
        <v>93.505662251403749</v>
      </c>
    </row>
    <row r="136" spans="1:13" s="42" customFormat="1" x14ac:dyDescent="0.2">
      <c r="A136" s="191" t="s">
        <v>276</v>
      </c>
      <c r="B136" s="221" t="s">
        <v>895</v>
      </c>
      <c r="C136" s="186">
        <v>140</v>
      </c>
      <c r="D136" s="56"/>
      <c r="E136" s="57">
        <f t="shared" si="62"/>
        <v>140</v>
      </c>
      <c r="F136" s="82"/>
      <c r="G136" s="56"/>
      <c r="H136" s="56">
        <f t="shared" si="63"/>
        <v>0</v>
      </c>
      <c r="I136" s="56"/>
      <c r="J136" s="56">
        <v>102.15</v>
      </c>
      <c r="K136" s="174">
        <f t="shared" si="64"/>
        <v>102.15</v>
      </c>
      <c r="L136" s="63">
        <f t="shared" si="65"/>
        <v>37.849999999999994</v>
      </c>
      <c r="M136" s="61">
        <f t="shared" si="50"/>
        <v>72.964285714285708</v>
      </c>
    </row>
    <row r="137" spans="1:13" s="7" customFormat="1" x14ac:dyDescent="0.2">
      <c r="A137" s="191" t="s">
        <v>277</v>
      </c>
      <c r="B137" s="221" t="s">
        <v>278</v>
      </c>
      <c r="C137" s="186">
        <v>8133</v>
      </c>
      <c r="D137" s="56"/>
      <c r="E137" s="57">
        <f t="shared" si="62"/>
        <v>8133</v>
      </c>
      <c r="F137" s="82"/>
      <c r="G137" s="56"/>
      <c r="H137" s="56">
        <f t="shared" si="63"/>
        <v>281.35199999999998</v>
      </c>
      <c r="I137" s="56">
        <v>281.35199999999998</v>
      </c>
      <c r="J137" s="56">
        <v>4847.0200000000004</v>
      </c>
      <c r="K137" s="174">
        <f t="shared" si="64"/>
        <v>5128.3720000000003</v>
      </c>
      <c r="L137" s="63">
        <f t="shared" si="65"/>
        <v>3004.6279999999997</v>
      </c>
      <c r="M137" s="61">
        <f t="shared" si="50"/>
        <v>63.056338374523548</v>
      </c>
    </row>
    <row r="138" spans="1:13" s="7" customFormat="1" x14ac:dyDescent="0.2">
      <c r="A138" s="192">
        <v>5.0199999999999996</v>
      </c>
      <c r="B138" s="220" t="s">
        <v>279</v>
      </c>
      <c r="C138" s="80">
        <f>C139+C140+C141+C142</f>
        <v>110000</v>
      </c>
      <c r="D138" s="53">
        <f>D139+D140+D141+D142</f>
        <v>270350</v>
      </c>
      <c r="E138" s="54">
        <f>E139+E140+E141+E142</f>
        <v>380350</v>
      </c>
      <c r="F138" s="81">
        <f>F139+F140+F141+F142</f>
        <v>0</v>
      </c>
      <c r="G138" s="53">
        <f>G139+G140+G141+G142</f>
        <v>0</v>
      </c>
      <c r="H138" s="53">
        <f t="shared" ref="H138:J138" si="66">H139+H140+H141+H142</f>
        <v>0</v>
      </c>
      <c r="I138" s="53">
        <f t="shared" ref="I138" si="67">I139+I140+I141+I142</f>
        <v>0</v>
      </c>
      <c r="J138" s="53">
        <f t="shared" si="66"/>
        <v>151773.23000000001</v>
      </c>
      <c r="K138" s="83">
        <f>K139+K140+K141+K142</f>
        <v>151773.23000000001</v>
      </c>
      <c r="L138" s="62">
        <f>L139+L140+L141+L142</f>
        <v>228576.77</v>
      </c>
      <c r="M138" s="70">
        <f t="shared" si="50"/>
        <v>39.903570395688185</v>
      </c>
    </row>
    <row r="139" spans="1:13" s="7" customFormat="1" x14ac:dyDescent="0.2">
      <c r="A139" s="191" t="s">
        <v>280</v>
      </c>
      <c r="B139" s="221" t="s">
        <v>281</v>
      </c>
      <c r="C139" s="186">
        <v>105000</v>
      </c>
      <c r="D139" s="56"/>
      <c r="E139" s="57">
        <f>C139+D139</f>
        <v>105000</v>
      </c>
      <c r="F139" s="82"/>
      <c r="G139" s="56"/>
      <c r="H139" s="56">
        <f>F139+G139+I139</f>
        <v>0</v>
      </c>
      <c r="I139" s="56"/>
      <c r="J139" s="56"/>
      <c r="K139" s="174">
        <f>H139+J139</f>
        <v>0</v>
      </c>
      <c r="L139" s="63">
        <f>E139-K139</f>
        <v>105000</v>
      </c>
      <c r="M139" s="61">
        <f t="shared" ref="M139:M165" si="68">K139*100/E139</f>
        <v>0</v>
      </c>
    </row>
    <row r="140" spans="1:13" s="7" customFormat="1" x14ac:dyDescent="0.2">
      <c r="A140" s="191" t="s">
        <v>361</v>
      </c>
      <c r="B140" s="221" t="s">
        <v>362</v>
      </c>
      <c r="C140" s="186"/>
      <c r="D140" s="56">
        <v>79350</v>
      </c>
      <c r="E140" s="57">
        <f>C140+D140</f>
        <v>79350</v>
      </c>
      <c r="F140" s="82"/>
      <c r="G140" s="56"/>
      <c r="H140" s="56">
        <f>F140+G140+I140</f>
        <v>0</v>
      </c>
      <c r="I140" s="56"/>
      <c r="J140" s="56">
        <v>65328.6</v>
      </c>
      <c r="K140" s="174">
        <f>H140+J140</f>
        <v>65328.6</v>
      </c>
      <c r="L140" s="63">
        <f>E140-K140</f>
        <v>14021.400000000001</v>
      </c>
      <c r="M140" s="61">
        <f t="shared" ref="M140" si="69">K140*100/E140</f>
        <v>82.329678638941402</v>
      </c>
    </row>
    <row r="141" spans="1:13" s="42" customFormat="1" x14ac:dyDescent="0.2">
      <c r="A141" s="191" t="s">
        <v>282</v>
      </c>
      <c r="B141" s="221" t="s">
        <v>283</v>
      </c>
      <c r="C141" s="186"/>
      <c r="D141" s="56">
        <v>65000</v>
      </c>
      <c r="E141" s="57">
        <f>C141+D141</f>
        <v>65000</v>
      </c>
      <c r="F141" s="82"/>
      <c r="G141" s="56"/>
      <c r="H141" s="56">
        <f>F141+G141+I141</f>
        <v>0</v>
      </c>
      <c r="I141" s="56"/>
      <c r="J141" s="56"/>
      <c r="K141" s="174">
        <f>H141+J141</f>
        <v>0</v>
      </c>
      <c r="L141" s="63">
        <f>E141-K141</f>
        <v>65000</v>
      </c>
      <c r="M141" s="61">
        <f t="shared" si="68"/>
        <v>0</v>
      </c>
    </row>
    <row r="142" spans="1:13" s="7" customFormat="1" x14ac:dyDescent="0.2">
      <c r="A142" s="191" t="s">
        <v>284</v>
      </c>
      <c r="B142" s="221" t="s">
        <v>285</v>
      </c>
      <c r="C142" s="186">
        <v>5000</v>
      </c>
      <c r="D142" s="56">
        <v>126000</v>
      </c>
      <c r="E142" s="57">
        <f>C142+D142</f>
        <v>131000</v>
      </c>
      <c r="F142" s="82"/>
      <c r="G142" s="56"/>
      <c r="H142" s="56">
        <f>F142+G142+I142</f>
        <v>0</v>
      </c>
      <c r="I142" s="56"/>
      <c r="J142" s="56">
        <v>86444.63</v>
      </c>
      <c r="K142" s="174">
        <f>H142+J142</f>
        <v>86444.63</v>
      </c>
      <c r="L142" s="63">
        <f>E142-K142</f>
        <v>44555.369999999995</v>
      </c>
      <c r="M142" s="61">
        <f t="shared" si="68"/>
        <v>65.988267175572517</v>
      </c>
    </row>
    <row r="143" spans="1:13" s="42" customFormat="1" x14ac:dyDescent="0.2">
      <c r="A143" s="192">
        <v>5.99</v>
      </c>
      <c r="B143" s="220" t="s">
        <v>286</v>
      </c>
      <c r="C143" s="80">
        <f t="shared" ref="C143:L143" si="70">C144+C145</f>
        <v>766.7</v>
      </c>
      <c r="D143" s="53">
        <f t="shared" si="70"/>
        <v>1200</v>
      </c>
      <c r="E143" s="54">
        <f t="shared" si="70"/>
        <v>1966.7</v>
      </c>
      <c r="F143" s="81">
        <f t="shared" si="70"/>
        <v>0</v>
      </c>
      <c r="G143" s="53">
        <f t="shared" si="70"/>
        <v>68</v>
      </c>
      <c r="H143" s="53">
        <f t="shared" si="70"/>
        <v>68</v>
      </c>
      <c r="I143" s="53">
        <f t="shared" ref="I143" si="71">I144+I145</f>
        <v>0</v>
      </c>
      <c r="J143" s="53">
        <f t="shared" si="70"/>
        <v>326.05</v>
      </c>
      <c r="K143" s="83">
        <f t="shared" si="70"/>
        <v>394.05</v>
      </c>
      <c r="L143" s="62">
        <f t="shared" si="70"/>
        <v>1572.65</v>
      </c>
      <c r="M143" s="70">
        <f t="shared" si="68"/>
        <v>20.036101083032491</v>
      </c>
    </row>
    <row r="144" spans="1:13" s="42" customFormat="1" hidden="1" x14ac:dyDescent="0.2">
      <c r="A144" s="191" t="s">
        <v>287</v>
      </c>
      <c r="B144" s="221" t="s">
        <v>288</v>
      </c>
      <c r="C144" s="186"/>
      <c r="D144" s="56"/>
      <c r="E144" s="57">
        <f>C144+D144</f>
        <v>0</v>
      </c>
      <c r="F144" s="82"/>
      <c r="G144" s="56"/>
      <c r="H144" s="56">
        <f>F144+G144+I144</f>
        <v>0</v>
      </c>
      <c r="I144" s="56"/>
      <c r="J144" s="56"/>
      <c r="K144" s="174">
        <f>H144+J144</f>
        <v>0</v>
      </c>
      <c r="L144" s="63">
        <f>E144-K144</f>
        <v>0</v>
      </c>
      <c r="M144" s="61" t="e">
        <f t="shared" si="68"/>
        <v>#DIV/0!</v>
      </c>
    </row>
    <row r="145" spans="1:13" s="42" customFormat="1" x14ac:dyDescent="0.2">
      <c r="A145" s="191" t="s">
        <v>732</v>
      </c>
      <c r="B145" s="221" t="s">
        <v>896</v>
      </c>
      <c r="C145" s="186">
        <v>766.7</v>
      </c>
      <c r="D145" s="56">
        <v>1200</v>
      </c>
      <c r="E145" s="57">
        <f>C145+D145</f>
        <v>1966.7</v>
      </c>
      <c r="F145" s="82"/>
      <c r="G145" s="56">
        <v>68</v>
      </c>
      <c r="H145" s="56">
        <f>F145+G145+I145</f>
        <v>68</v>
      </c>
      <c r="I145" s="56"/>
      <c r="J145" s="56">
        <v>326.05</v>
      </c>
      <c r="K145" s="174">
        <f>H145+J145</f>
        <v>394.05</v>
      </c>
      <c r="L145" s="63">
        <f>E145-K145</f>
        <v>1572.65</v>
      </c>
      <c r="M145" s="61">
        <f t="shared" ref="M145" si="72">K145*100/E145</f>
        <v>20.036101083032491</v>
      </c>
    </row>
    <row r="146" spans="1:13" s="7" customFormat="1" x14ac:dyDescent="0.2">
      <c r="A146" s="192">
        <v>6</v>
      </c>
      <c r="B146" s="220" t="s">
        <v>289</v>
      </c>
      <c r="C146" s="80">
        <f t="shared" ref="C146" si="73">C147+C150+C152+C155+C158+C161</f>
        <v>22250</v>
      </c>
      <c r="D146" s="53">
        <f t="shared" ref="D146:L146" si="74">D147+D150+D152+D155+D158+D161</f>
        <v>6528.22</v>
      </c>
      <c r="E146" s="54">
        <f t="shared" si="74"/>
        <v>28778.22</v>
      </c>
      <c r="F146" s="80">
        <f t="shared" si="74"/>
        <v>776.23</v>
      </c>
      <c r="G146" s="53">
        <f t="shared" si="74"/>
        <v>21914.071</v>
      </c>
      <c r="H146" s="53">
        <f t="shared" si="74"/>
        <v>22934.761999999999</v>
      </c>
      <c r="I146" s="53">
        <f t="shared" ref="I146" si="75">I147+I150+I152+I155+I158+I161</f>
        <v>244.46100000000001</v>
      </c>
      <c r="J146" s="53">
        <f t="shared" si="74"/>
        <v>5238.25</v>
      </c>
      <c r="K146" s="83">
        <f t="shared" si="74"/>
        <v>28173.012000000002</v>
      </c>
      <c r="L146" s="62">
        <f t="shared" si="74"/>
        <v>605.20799999999963</v>
      </c>
      <c r="M146" s="70">
        <f t="shared" si="68"/>
        <v>97.896992934239861</v>
      </c>
    </row>
    <row r="147" spans="1:13" s="42" customFormat="1" x14ac:dyDescent="0.2">
      <c r="A147" s="192" t="s">
        <v>290</v>
      </c>
      <c r="B147" s="220" t="s">
        <v>291</v>
      </c>
      <c r="C147" s="80">
        <f t="shared" ref="C147" si="76">C148+C149</f>
        <v>16000</v>
      </c>
      <c r="D147" s="53">
        <f t="shared" ref="D147:L147" si="77">D148+D149</f>
        <v>5685.8</v>
      </c>
      <c r="E147" s="54">
        <f t="shared" si="77"/>
        <v>21685.8</v>
      </c>
      <c r="F147" s="81">
        <f t="shared" si="77"/>
        <v>0</v>
      </c>
      <c r="G147" s="53">
        <f t="shared" si="77"/>
        <v>21685.8</v>
      </c>
      <c r="H147" s="53">
        <f>H148+H149</f>
        <v>21685.8</v>
      </c>
      <c r="I147" s="53">
        <f>I148+I149</f>
        <v>0</v>
      </c>
      <c r="J147" s="53">
        <f>J148+J149</f>
        <v>0</v>
      </c>
      <c r="K147" s="83">
        <f t="shared" si="77"/>
        <v>21685.8</v>
      </c>
      <c r="L147" s="62">
        <f t="shared" si="77"/>
        <v>0</v>
      </c>
      <c r="M147" s="70">
        <f t="shared" si="68"/>
        <v>100</v>
      </c>
    </row>
    <row r="148" spans="1:13" s="143" customFormat="1" x14ac:dyDescent="0.2">
      <c r="A148" s="194" t="s">
        <v>363</v>
      </c>
      <c r="B148" s="223" t="s">
        <v>364</v>
      </c>
      <c r="C148" s="219">
        <v>16000</v>
      </c>
      <c r="D148" s="140">
        <v>5685.8</v>
      </c>
      <c r="E148" s="139">
        <f>C148+D148</f>
        <v>21685.8</v>
      </c>
      <c r="F148" s="141"/>
      <c r="G148" s="140">
        <v>21685.8</v>
      </c>
      <c r="H148" s="56">
        <f>F148+G148+I148</f>
        <v>21685.8</v>
      </c>
      <c r="I148" s="140"/>
      <c r="J148" s="140"/>
      <c r="K148" s="174">
        <f>H148+J148</f>
        <v>21685.8</v>
      </c>
      <c r="L148" s="181">
        <f>E148-K148</f>
        <v>0</v>
      </c>
      <c r="M148" s="142">
        <f t="shared" si="68"/>
        <v>100</v>
      </c>
    </row>
    <row r="149" spans="1:13" s="7" customFormat="1" hidden="1" x14ac:dyDescent="0.2">
      <c r="A149" s="191" t="s">
        <v>292</v>
      </c>
      <c r="B149" s="221" t="s">
        <v>293</v>
      </c>
      <c r="C149" s="186"/>
      <c r="D149" s="56"/>
      <c r="E149" s="57">
        <f>C149+D149</f>
        <v>0</v>
      </c>
      <c r="F149" s="82"/>
      <c r="G149" s="56"/>
      <c r="H149" s="56">
        <f>F149+G149+I149</f>
        <v>0</v>
      </c>
      <c r="I149" s="56"/>
      <c r="J149" s="56"/>
      <c r="K149" s="174">
        <f>H149+J149</f>
        <v>0</v>
      </c>
      <c r="L149" s="63">
        <f>E149-K149</f>
        <v>0</v>
      </c>
      <c r="M149" s="61" t="e">
        <f t="shared" si="68"/>
        <v>#DIV/0!</v>
      </c>
    </row>
    <row r="150" spans="1:13" s="42" customFormat="1" hidden="1" x14ac:dyDescent="0.2">
      <c r="A150" s="192">
        <v>6.02</v>
      </c>
      <c r="B150" s="220" t="s">
        <v>294</v>
      </c>
      <c r="C150" s="80">
        <f t="shared" ref="C150:L150" si="78">C151</f>
        <v>0</v>
      </c>
      <c r="D150" s="53">
        <f t="shared" si="78"/>
        <v>0</v>
      </c>
      <c r="E150" s="54">
        <f t="shared" si="78"/>
        <v>0</v>
      </c>
      <c r="F150" s="81">
        <f t="shared" si="78"/>
        <v>0</v>
      </c>
      <c r="G150" s="53">
        <f t="shared" si="78"/>
        <v>0</v>
      </c>
      <c r="H150" s="53">
        <f t="shared" si="78"/>
        <v>0</v>
      </c>
      <c r="I150" s="53">
        <f t="shared" si="78"/>
        <v>0</v>
      </c>
      <c r="J150" s="53">
        <f t="shared" si="78"/>
        <v>0</v>
      </c>
      <c r="K150" s="83">
        <f t="shared" si="78"/>
        <v>0</v>
      </c>
      <c r="L150" s="62">
        <f t="shared" si="78"/>
        <v>0</v>
      </c>
      <c r="M150" s="70" t="e">
        <f t="shared" si="68"/>
        <v>#DIV/0!</v>
      </c>
    </row>
    <row r="151" spans="1:13" s="7" customFormat="1" hidden="1" x14ac:dyDescent="0.2">
      <c r="A151" s="191" t="s">
        <v>295</v>
      </c>
      <c r="B151" s="221" t="s">
        <v>296</v>
      </c>
      <c r="C151" s="186"/>
      <c r="D151" s="56"/>
      <c r="E151" s="57">
        <f>C151+D151</f>
        <v>0</v>
      </c>
      <c r="F151" s="82"/>
      <c r="G151" s="56"/>
      <c r="H151" s="56">
        <f>F151+G151+I151</f>
        <v>0</v>
      </c>
      <c r="I151" s="56"/>
      <c r="J151" s="56"/>
      <c r="K151" s="174">
        <f>H151+J151</f>
        <v>0</v>
      </c>
      <c r="L151" s="63">
        <f>E151-K151</f>
        <v>0</v>
      </c>
      <c r="M151" s="61" t="e">
        <f t="shared" si="68"/>
        <v>#DIV/0!</v>
      </c>
    </row>
    <row r="152" spans="1:13" s="42" customFormat="1" ht="12.75" customHeight="1" x14ac:dyDescent="0.2">
      <c r="A152" s="192" t="s">
        <v>297</v>
      </c>
      <c r="B152" s="220" t="s">
        <v>298</v>
      </c>
      <c r="C152" s="80">
        <f t="shared" ref="C152:L152" si="79">C153+C154</f>
        <v>6250</v>
      </c>
      <c r="D152" s="53">
        <f t="shared" si="79"/>
        <v>-4532</v>
      </c>
      <c r="E152" s="54">
        <f t="shared" si="79"/>
        <v>1718</v>
      </c>
      <c r="F152" s="80">
        <f t="shared" si="79"/>
        <v>776.23</v>
      </c>
      <c r="G152" s="53">
        <f t="shared" si="79"/>
        <v>53.86</v>
      </c>
      <c r="H152" s="53">
        <f t="shared" si="79"/>
        <v>1074.5509999999999</v>
      </c>
      <c r="I152" s="53">
        <f t="shared" ref="I152" si="80">I153+I154</f>
        <v>244.46100000000001</v>
      </c>
      <c r="J152" s="53">
        <f t="shared" si="79"/>
        <v>82.15</v>
      </c>
      <c r="K152" s="83">
        <f t="shared" si="79"/>
        <v>1156.701</v>
      </c>
      <c r="L152" s="62">
        <f t="shared" si="79"/>
        <v>561.29899999999998</v>
      </c>
      <c r="M152" s="70">
        <f t="shared" si="68"/>
        <v>67.328346915017462</v>
      </c>
    </row>
    <row r="153" spans="1:13" s="7" customFormat="1" ht="12.75" customHeight="1" x14ac:dyDescent="0.2">
      <c r="A153" s="191" t="s">
        <v>299</v>
      </c>
      <c r="B153" s="221" t="s">
        <v>300</v>
      </c>
      <c r="C153" s="186">
        <v>5000</v>
      </c>
      <c r="D153" s="56">
        <v>-4532</v>
      </c>
      <c r="E153" s="57">
        <f>C153+D153</f>
        <v>468</v>
      </c>
      <c r="F153" s="82">
        <v>467.89</v>
      </c>
      <c r="G153" s="56"/>
      <c r="H153" s="56">
        <f>F153+G153+I153</f>
        <v>467.89</v>
      </c>
      <c r="I153" s="56"/>
      <c r="J153" s="56"/>
      <c r="K153" s="174">
        <f>H153+J153</f>
        <v>467.89</v>
      </c>
      <c r="L153" s="63">
        <f>E153-K153</f>
        <v>0.11000000000001364</v>
      </c>
      <c r="M153" s="61">
        <f t="shared" si="68"/>
        <v>99.976495726495727</v>
      </c>
    </row>
    <row r="154" spans="1:13" s="7" customFormat="1" ht="12.75" customHeight="1" x14ac:dyDescent="0.2">
      <c r="A154" s="191" t="s">
        <v>355</v>
      </c>
      <c r="B154" s="221" t="s">
        <v>354</v>
      </c>
      <c r="C154" s="186">
        <v>1250</v>
      </c>
      <c r="D154" s="56"/>
      <c r="E154" s="57">
        <f>C154+D154</f>
        <v>1250</v>
      </c>
      <c r="F154" s="186">
        <v>308.33999999999997</v>
      </c>
      <c r="G154" s="56">
        <v>53.86</v>
      </c>
      <c r="H154" s="56">
        <f>F154+G154+I154</f>
        <v>606.66100000000006</v>
      </c>
      <c r="I154" s="56">
        <v>244.46100000000001</v>
      </c>
      <c r="J154" s="56">
        <v>82.15</v>
      </c>
      <c r="K154" s="174">
        <f>H154+J154</f>
        <v>688.81100000000004</v>
      </c>
      <c r="L154" s="63">
        <f>E154-K154</f>
        <v>561.18899999999996</v>
      </c>
      <c r="M154" s="61">
        <f t="shared" ref="M154" si="81">K154*100/E154</f>
        <v>55.104880000000001</v>
      </c>
    </row>
    <row r="155" spans="1:13" s="42" customFormat="1" ht="12.75" hidden="1" customHeight="1" x14ac:dyDescent="0.2">
      <c r="A155" s="192">
        <v>6.04</v>
      </c>
      <c r="B155" s="220" t="s">
        <v>301</v>
      </c>
      <c r="C155" s="80">
        <f>C156+C157</f>
        <v>0</v>
      </c>
      <c r="D155" s="53">
        <f>D156+D157</f>
        <v>0</v>
      </c>
      <c r="E155" s="54">
        <f>E156+E157</f>
        <v>0</v>
      </c>
      <c r="F155" s="81">
        <f>F156+F157</f>
        <v>0</v>
      </c>
      <c r="G155" s="53">
        <f>G156+G157</f>
        <v>0</v>
      </c>
      <c r="H155" s="53">
        <f t="shared" ref="H155:J155" si="82">H156+H157</f>
        <v>0</v>
      </c>
      <c r="I155" s="53">
        <f t="shared" ref="I155" si="83">I156+I157</f>
        <v>0</v>
      </c>
      <c r="J155" s="53">
        <f t="shared" si="82"/>
        <v>0</v>
      </c>
      <c r="K155" s="83">
        <f>K156+K157</f>
        <v>0</v>
      </c>
      <c r="L155" s="62">
        <f t="shared" ref="L155" si="84">L156</f>
        <v>0</v>
      </c>
      <c r="M155" s="70" t="e">
        <f t="shared" si="68"/>
        <v>#DIV/0!</v>
      </c>
    </row>
    <row r="156" spans="1:13" s="7" customFormat="1" ht="12.75" hidden="1" customHeight="1" x14ac:dyDescent="0.2">
      <c r="A156" s="191" t="s">
        <v>302</v>
      </c>
      <c r="B156" s="221" t="s">
        <v>322</v>
      </c>
      <c r="C156" s="186"/>
      <c r="D156" s="56"/>
      <c r="E156" s="57">
        <f>C156+D156</f>
        <v>0</v>
      </c>
      <c r="F156" s="82"/>
      <c r="G156" s="56"/>
      <c r="H156" s="56">
        <f>F156+G156+I156</f>
        <v>0</v>
      </c>
      <c r="I156" s="56"/>
      <c r="J156" s="56"/>
      <c r="K156" s="174">
        <f>H156+J156</f>
        <v>0</v>
      </c>
      <c r="L156" s="63">
        <f>E156-K156</f>
        <v>0</v>
      </c>
      <c r="M156" s="61" t="e">
        <f t="shared" si="68"/>
        <v>#DIV/0!</v>
      </c>
    </row>
    <row r="157" spans="1:13" s="7" customFormat="1" ht="12.75" hidden="1" customHeight="1" x14ac:dyDescent="0.2">
      <c r="A157" s="191" t="s">
        <v>662</v>
      </c>
      <c r="B157" s="221" t="s">
        <v>874</v>
      </c>
      <c r="C157" s="186"/>
      <c r="D157" s="56"/>
      <c r="E157" s="57">
        <f>C157+D157</f>
        <v>0</v>
      </c>
      <c r="F157" s="82"/>
      <c r="G157" s="56"/>
      <c r="H157" s="56">
        <f>F157+G157+I157</f>
        <v>0</v>
      </c>
      <c r="I157" s="56"/>
      <c r="J157" s="56"/>
      <c r="K157" s="174">
        <f>H157+J157</f>
        <v>0</v>
      </c>
      <c r="L157" s="63">
        <f>E157-K157</f>
        <v>0</v>
      </c>
      <c r="M157" s="61" t="e">
        <f t="shared" ref="M157" si="85">K157*100/E157</f>
        <v>#DIV/0!</v>
      </c>
    </row>
    <row r="158" spans="1:13" s="42" customFormat="1" x14ac:dyDescent="0.2">
      <c r="A158" s="192" t="s">
        <v>303</v>
      </c>
      <c r="B158" s="220" t="s">
        <v>304</v>
      </c>
      <c r="C158" s="80">
        <f t="shared" ref="C158:L158" si="86">C159+C160</f>
        <v>0</v>
      </c>
      <c r="D158" s="53">
        <f t="shared" si="86"/>
        <v>5374.42</v>
      </c>
      <c r="E158" s="54">
        <f t="shared" si="86"/>
        <v>5374.42</v>
      </c>
      <c r="F158" s="80">
        <f t="shared" si="86"/>
        <v>0</v>
      </c>
      <c r="G158" s="53">
        <f t="shared" si="86"/>
        <v>174.411</v>
      </c>
      <c r="H158" s="53">
        <f t="shared" si="86"/>
        <v>174.411</v>
      </c>
      <c r="I158" s="53">
        <f t="shared" ref="I158" si="87">I159+I160</f>
        <v>0</v>
      </c>
      <c r="J158" s="53">
        <f t="shared" si="86"/>
        <v>5156.1000000000004</v>
      </c>
      <c r="K158" s="83">
        <f t="shared" si="86"/>
        <v>5330.5110000000004</v>
      </c>
      <c r="L158" s="62">
        <f t="shared" si="86"/>
        <v>43.908999999999622</v>
      </c>
      <c r="M158" s="70">
        <f t="shared" si="68"/>
        <v>99.183000212115928</v>
      </c>
    </row>
    <row r="159" spans="1:13" s="7" customFormat="1" x14ac:dyDescent="0.2">
      <c r="A159" s="191" t="s">
        <v>305</v>
      </c>
      <c r="B159" s="221" t="s">
        <v>306</v>
      </c>
      <c r="C159" s="186"/>
      <c r="D159" s="56">
        <v>5200</v>
      </c>
      <c r="E159" s="57">
        <f>C159+D159</f>
        <v>5200</v>
      </c>
      <c r="F159" s="82"/>
      <c r="G159" s="56"/>
      <c r="H159" s="56">
        <f>F159+G159+I159</f>
        <v>0</v>
      </c>
      <c r="I159" s="56"/>
      <c r="J159" s="56">
        <v>5156.1000000000004</v>
      </c>
      <c r="K159" s="174">
        <f>H159+J159</f>
        <v>5156.1000000000004</v>
      </c>
      <c r="L159" s="63">
        <f>E159-K159</f>
        <v>43.899999999999636</v>
      </c>
      <c r="M159" s="61">
        <f t="shared" si="68"/>
        <v>99.155769230769238</v>
      </c>
    </row>
    <row r="160" spans="1:13" s="7" customFormat="1" x14ac:dyDescent="0.2">
      <c r="A160" s="191" t="s">
        <v>356</v>
      </c>
      <c r="B160" s="221" t="s">
        <v>357</v>
      </c>
      <c r="C160" s="186"/>
      <c r="D160" s="56">
        <v>174.42</v>
      </c>
      <c r="E160" s="57">
        <f>C160+D160</f>
        <v>174.42</v>
      </c>
      <c r="F160" s="82"/>
      <c r="G160" s="56">
        <f>58.137+58.137+58.137</f>
        <v>174.411</v>
      </c>
      <c r="H160" s="56">
        <f>F160+G160+I160</f>
        <v>174.411</v>
      </c>
      <c r="I160" s="56"/>
      <c r="J160" s="56"/>
      <c r="K160" s="174">
        <f>H160+J160</f>
        <v>174.411</v>
      </c>
      <c r="L160" s="63">
        <f>E160-K160</f>
        <v>8.9999999999861302E-3</v>
      </c>
      <c r="M160" s="61">
        <f t="shared" ref="M160" si="88">K160*100/E160</f>
        <v>99.994840041279673</v>
      </c>
    </row>
    <row r="161" spans="1:14" s="42" customFormat="1" hidden="1" x14ac:dyDescent="0.2">
      <c r="A161" s="192" t="s">
        <v>307</v>
      </c>
      <c r="B161" s="220" t="s">
        <v>308</v>
      </c>
      <c r="C161" s="80">
        <f t="shared" ref="C161:L161" si="89">C162</f>
        <v>0</v>
      </c>
      <c r="D161" s="53">
        <f t="shared" si="89"/>
        <v>0</v>
      </c>
      <c r="E161" s="54">
        <f t="shared" si="89"/>
        <v>0</v>
      </c>
      <c r="F161" s="81">
        <f t="shared" si="89"/>
        <v>0</v>
      </c>
      <c r="G161" s="53">
        <f t="shared" si="89"/>
        <v>0</v>
      </c>
      <c r="H161" s="53">
        <f t="shared" si="89"/>
        <v>0</v>
      </c>
      <c r="I161" s="53">
        <f t="shared" si="89"/>
        <v>0</v>
      </c>
      <c r="J161" s="53">
        <f t="shared" si="89"/>
        <v>0</v>
      </c>
      <c r="K161" s="83">
        <f t="shared" si="89"/>
        <v>0</v>
      </c>
      <c r="L161" s="62">
        <f t="shared" si="89"/>
        <v>0</v>
      </c>
      <c r="M161" s="70" t="e">
        <f t="shared" si="68"/>
        <v>#DIV/0!</v>
      </c>
    </row>
    <row r="162" spans="1:14" s="42" customFormat="1" hidden="1" x14ac:dyDescent="0.2">
      <c r="A162" s="191" t="s">
        <v>309</v>
      </c>
      <c r="B162" s="221" t="s">
        <v>310</v>
      </c>
      <c r="C162" s="186"/>
      <c r="D162" s="56"/>
      <c r="E162" s="57">
        <f>C162+D162</f>
        <v>0</v>
      </c>
      <c r="F162" s="82"/>
      <c r="G162" s="56"/>
      <c r="H162" s="56">
        <f>F162+G162+I162</f>
        <v>0</v>
      </c>
      <c r="I162" s="56"/>
      <c r="J162" s="56"/>
      <c r="K162" s="174">
        <f>H162+J162</f>
        <v>0</v>
      </c>
      <c r="L162" s="63">
        <f>E162-K162</f>
        <v>0</v>
      </c>
      <c r="M162" s="61" t="e">
        <f t="shared" si="68"/>
        <v>#DIV/0!</v>
      </c>
    </row>
    <row r="163" spans="1:14" s="7" customFormat="1" hidden="1" x14ac:dyDescent="0.2">
      <c r="A163" s="192">
        <v>7</v>
      </c>
      <c r="B163" s="220" t="s">
        <v>311</v>
      </c>
      <c r="C163" s="80">
        <f t="shared" ref="C163:L164" si="90">C164</f>
        <v>0</v>
      </c>
      <c r="D163" s="53">
        <f t="shared" si="90"/>
        <v>0</v>
      </c>
      <c r="E163" s="54">
        <f t="shared" si="90"/>
        <v>0</v>
      </c>
      <c r="F163" s="81">
        <f t="shared" si="90"/>
        <v>0</v>
      </c>
      <c r="G163" s="53">
        <f t="shared" si="90"/>
        <v>0</v>
      </c>
      <c r="H163" s="53">
        <f t="shared" si="90"/>
        <v>0</v>
      </c>
      <c r="I163" s="53">
        <f t="shared" si="90"/>
        <v>0</v>
      </c>
      <c r="J163" s="53">
        <f t="shared" si="90"/>
        <v>0</v>
      </c>
      <c r="K163" s="83">
        <f t="shared" si="90"/>
        <v>0</v>
      </c>
      <c r="L163" s="62">
        <f t="shared" si="90"/>
        <v>0</v>
      </c>
      <c r="M163" s="70" t="e">
        <f t="shared" si="68"/>
        <v>#DIV/0!</v>
      </c>
    </row>
    <row r="164" spans="1:14" s="42" customFormat="1" hidden="1" x14ac:dyDescent="0.2">
      <c r="A164" s="192" t="s">
        <v>312</v>
      </c>
      <c r="B164" s="220" t="s">
        <v>313</v>
      </c>
      <c r="C164" s="80">
        <f t="shared" si="90"/>
        <v>0</v>
      </c>
      <c r="D164" s="53">
        <f t="shared" si="90"/>
        <v>0</v>
      </c>
      <c r="E164" s="54">
        <f t="shared" si="90"/>
        <v>0</v>
      </c>
      <c r="F164" s="81">
        <f t="shared" si="90"/>
        <v>0</v>
      </c>
      <c r="G164" s="53">
        <f t="shared" si="90"/>
        <v>0</v>
      </c>
      <c r="H164" s="53">
        <f t="shared" si="90"/>
        <v>0</v>
      </c>
      <c r="I164" s="53">
        <f t="shared" si="90"/>
        <v>0</v>
      </c>
      <c r="J164" s="53">
        <f t="shared" si="90"/>
        <v>0</v>
      </c>
      <c r="K164" s="83">
        <f t="shared" si="90"/>
        <v>0</v>
      </c>
      <c r="L164" s="62">
        <f t="shared" si="90"/>
        <v>0</v>
      </c>
      <c r="M164" s="70" t="e">
        <f t="shared" si="68"/>
        <v>#DIV/0!</v>
      </c>
    </row>
    <row r="165" spans="1:14" s="153" customFormat="1" ht="22.5" hidden="1" x14ac:dyDescent="0.2">
      <c r="A165" s="194" t="s">
        <v>314</v>
      </c>
      <c r="B165" s="71" t="s">
        <v>315</v>
      </c>
      <c r="C165" s="140"/>
      <c r="D165" s="140"/>
      <c r="E165" s="139">
        <f>C165+D165</f>
        <v>0</v>
      </c>
      <c r="F165" s="141"/>
      <c r="G165" s="140"/>
      <c r="H165" s="140">
        <f>F165+G165+I165</f>
        <v>0</v>
      </c>
      <c r="I165" s="140"/>
      <c r="J165" s="140"/>
      <c r="K165" s="176">
        <f>H165+J165</f>
        <v>0</v>
      </c>
      <c r="L165" s="181">
        <f>E165-K165</f>
        <v>0</v>
      </c>
      <c r="M165" s="142" t="e">
        <f t="shared" si="68"/>
        <v>#DIV/0!</v>
      </c>
    </row>
    <row r="166" spans="1:14" s="7" customFormat="1" hidden="1" x14ac:dyDescent="0.2">
      <c r="A166" s="192">
        <v>9</v>
      </c>
      <c r="B166" s="69" t="s">
        <v>316</v>
      </c>
      <c r="C166" s="53">
        <f t="shared" ref="C166:L166" si="91">C167</f>
        <v>0</v>
      </c>
      <c r="D166" s="53">
        <f t="shared" si="91"/>
        <v>0</v>
      </c>
      <c r="E166" s="54">
        <f t="shared" si="91"/>
        <v>0</v>
      </c>
      <c r="F166" s="81">
        <f t="shared" si="91"/>
        <v>0</v>
      </c>
      <c r="G166" s="53">
        <f t="shared" si="91"/>
        <v>0</v>
      </c>
      <c r="H166" s="53">
        <f t="shared" si="91"/>
        <v>0</v>
      </c>
      <c r="I166" s="53">
        <f t="shared" si="91"/>
        <v>0</v>
      </c>
      <c r="J166" s="53">
        <f t="shared" si="91"/>
        <v>0</v>
      </c>
      <c r="K166" s="83">
        <f t="shared" si="91"/>
        <v>0</v>
      </c>
      <c r="L166" s="62">
        <f t="shared" si="91"/>
        <v>0</v>
      </c>
      <c r="M166" s="62">
        <v>0</v>
      </c>
    </row>
    <row r="167" spans="1:14" s="42" customFormat="1" hidden="1" x14ac:dyDescent="0.2">
      <c r="A167" s="191" t="s">
        <v>317</v>
      </c>
      <c r="B167" s="68" t="s">
        <v>318</v>
      </c>
      <c r="C167" s="56"/>
      <c r="D167" s="56"/>
      <c r="E167" s="57">
        <f>C167+D167</f>
        <v>0</v>
      </c>
      <c r="F167" s="82"/>
      <c r="G167" s="56"/>
      <c r="H167" s="56">
        <f>F167+G167+I167</f>
        <v>0</v>
      </c>
      <c r="I167" s="56"/>
      <c r="J167" s="56"/>
      <c r="K167" s="174">
        <f>H167+J167</f>
        <v>0</v>
      </c>
      <c r="L167" s="63">
        <f>E167-K167</f>
        <v>0</v>
      </c>
      <c r="M167" s="63">
        <v>0</v>
      </c>
    </row>
    <row r="168" spans="1:14" s="7" customFormat="1" ht="13.5" thickBot="1" x14ac:dyDescent="0.25">
      <c r="A168" s="195"/>
      <c r="B168" s="196"/>
      <c r="C168" s="197"/>
      <c r="D168" s="197"/>
      <c r="E168" s="150"/>
      <c r="F168" s="187"/>
      <c r="G168" s="64"/>
      <c r="H168" s="64"/>
      <c r="I168" s="64"/>
      <c r="J168" s="64"/>
      <c r="K168" s="177"/>
      <c r="L168" s="182"/>
      <c r="M168" s="72"/>
    </row>
    <row r="169" spans="1:14" s="7" customFormat="1" ht="13.5" thickBot="1" x14ac:dyDescent="0.25">
      <c r="A169" s="73"/>
      <c r="B169" s="22" t="s">
        <v>5</v>
      </c>
      <c r="C169" s="65">
        <f t="shared" ref="C169:L169" si="92">C9+C33+C90+C125+C128+C146+C163+C166</f>
        <v>1304386.7280000001</v>
      </c>
      <c r="D169" s="65">
        <f t="shared" si="92"/>
        <v>394051.91</v>
      </c>
      <c r="E169" s="65">
        <f t="shared" si="92"/>
        <v>1698438.638</v>
      </c>
      <c r="F169" s="65">
        <f t="shared" si="92"/>
        <v>192649.39</v>
      </c>
      <c r="G169" s="65">
        <f t="shared" si="92"/>
        <v>248496.56600000002</v>
      </c>
      <c r="H169" s="65">
        <f t="shared" si="92"/>
        <v>662318.7429999999</v>
      </c>
      <c r="I169" s="65">
        <f t="shared" si="92"/>
        <v>221172.78699999998</v>
      </c>
      <c r="J169" s="65">
        <f t="shared" si="92"/>
        <v>610716.55999999994</v>
      </c>
      <c r="K169" s="178">
        <f t="shared" si="92"/>
        <v>1273035.3030000003</v>
      </c>
      <c r="L169" s="65">
        <f t="shared" si="92"/>
        <v>425403.33499999996</v>
      </c>
      <c r="M169" s="74">
        <f>K169*100/E169</f>
        <v>74.953270287059979</v>
      </c>
      <c r="N169" s="67"/>
    </row>
    <row r="170" spans="1:14" s="7" customFormat="1" x14ac:dyDescent="0.2">
      <c r="A170" s="2" t="s">
        <v>901</v>
      </c>
      <c r="B170" s="77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9"/>
      <c r="N170" s="67"/>
    </row>
    <row r="171" spans="1:14" s="7" customFormat="1" x14ac:dyDescent="0.2">
      <c r="A171" s="76"/>
      <c r="B171" s="77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9"/>
      <c r="N171" s="67"/>
    </row>
    <row r="172" spans="1:14" s="7" customFormat="1" x14ac:dyDescent="0.2">
      <c r="A172" s="76"/>
      <c r="B172" s="77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9"/>
      <c r="N172" s="67"/>
    </row>
    <row r="173" spans="1:14" x14ac:dyDescent="0.2">
      <c r="E173" s="66"/>
      <c r="M173"/>
    </row>
    <row r="174" spans="1:14" x14ac:dyDescent="0.2">
      <c r="A174" s="1"/>
      <c r="B174" s="1"/>
      <c r="D174" s="4"/>
      <c r="E174" s="1"/>
      <c r="F174" s="4"/>
      <c r="G174" s="4"/>
      <c r="H174" s="4"/>
      <c r="I174" s="4"/>
      <c r="J174" s="4"/>
      <c r="M174"/>
    </row>
    <row r="175" spans="1:14" x14ac:dyDescent="0.2">
      <c r="A175" s="283"/>
      <c r="B175" s="283"/>
      <c r="D175" s="85"/>
      <c r="E175" s="3"/>
      <c r="F175" s="4"/>
      <c r="G175" s="4"/>
      <c r="H175" s="4"/>
      <c r="I175" s="4"/>
      <c r="J175" s="85"/>
      <c r="L175" s="66"/>
      <c r="M175" s="66"/>
    </row>
    <row r="176" spans="1:14" x14ac:dyDescent="0.2">
      <c r="A176" s="1"/>
      <c r="B176" s="1"/>
      <c r="D176" s="4"/>
      <c r="E176" s="1"/>
      <c r="F176" s="4"/>
      <c r="G176" s="4"/>
      <c r="H176" s="4"/>
      <c r="I176" s="4"/>
      <c r="J176" s="4"/>
      <c r="L176" s="1"/>
      <c r="M176"/>
    </row>
    <row r="177" spans="1:13" x14ac:dyDescent="0.2">
      <c r="L177" s="3"/>
      <c r="M177" s="3"/>
    </row>
    <row r="178" spans="1:13" x14ac:dyDescent="0.2">
      <c r="L178" s="1"/>
      <c r="M178"/>
    </row>
    <row r="180" spans="1:13" x14ac:dyDescent="0.2">
      <c r="A180" s="1"/>
    </row>
    <row r="181" spans="1:13" x14ac:dyDescent="0.2">
      <c r="A181" s="3"/>
      <c r="B181" s="1"/>
      <c r="E181" s="1"/>
    </row>
    <row r="182" spans="1:13" x14ac:dyDescent="0.2">
      <c r="A182" s="1"/>
      <c r="B182" s="154"/>
      <c r="E182" s="3"/>
      <c r="F182" s="85"/>
      <c r="G182" s="85"/>
      <c r="H182" s="85"/>
      <c r="I182" s="85"/>
      <c r="J182" s="85"/>
    </row>
    <row r="183" spans="1:13" x14ac:dyDescent="0.2">
      <c r="A183" s="1"/>
      <c r="B183" s="1"/>
      <c r="E183" s="1"/>
    </row>
  </sheetData>
  <mergeCells count="11">
    <mergeCell ref="M7:M8"/>
    <mergeCell ref="A175:B175"/>
    <mergeCell ref="A1:M1"/>
    <mergeCell ref="A2:M2"/>
    <mergeCell ref="A3:M3"/>
    <mergeCell ref="A4:M4"/>
    <mergeCell ref="A7:A8"/>
    <mergeCell ref="B7:B8"/>
    <mergeCell ref="C7:E7"/>
    <mergeCell ref="F7:K7"/>
    <mergeCell ref="L7:L8"/>
  </mergeCells>
  <printOptions horizontalCentered="1"/>
  <pageMargins left="0.11811023622047245" right="0.19685039370078741" top="0.35433070866141736" bottom="0.39370078740157483" header="0.31496062992125984" footer="0.31496062992125984"/>
  <pageSetup scale="90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L82"/>
  <sheetViews>
    <sheetView workbookViewId="0">
      <pane xSplit="2" ySplit="8" topLeftCell="C36" activePane="bottomRight" state="frozen"/>
      <selection pane="topRight" activeCell="C1" sqref="C1"/>
      <selection pane="bottomLeft" activeCell="A9" sqref="A9"/>
      <selection pane="bottomRight" activeCell="B76" sqref="B76"/>
    </sheetView>
  </sheetViews>
  <sheetFormatPr baseColWidth="10" defaultRowHeight="12.75" x14ac:dyDescent="0.2"/>
  <cols>
    <col min="1" max="1" width="16.28515625" customWidth="1"/>
    <col min="2" max="2" width="47.5703125" bestFit="1" customWidth="1"/>
    <col min="3" max="3" width="12.42578125" bestFit="1" customWidth="1"/>
    <col min="4" max="4" width="14.85546875" style="7" customWidth="1"/>
    <col min="5" max="5" width="11.42578125" style="7" customWidth="1"/>
    <col min="6" max="6" width="12.42578125" style="7" customWidth="1"/>
    <col min="7" max="7" width="11.42578125" customWidth="1"/>
    <col min="8" max="8" width="11.42578125" style="7" customWidth="1"/>
    <col min="9" max="9" width="14.140625" style="7" customWidth="1"/>
    <col min="10" max="10" width="14.7109375" customWidth="1"/>
    <col min="11" max="11" width="11.42578125" customWidth="1"/>
    <col min="12" max="12" width="12.42578125" bestFit="1" customWidth="1"/>
  </cols>
  <sheetData>
    <row r="1" spans="1:12" s="7" customFormat="1" x14ac:dyDescent="0.2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</row>
    <row r="2" spans="1:12" s="7" customFormat="1" x14ac:dyDescent="0.2">
      <c r="A2" s="280" t="s">
        <v>365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</row>
    <row r="3" spans="1:12" s="7" customFormat="1" x14ac:dyDescent="0.2">
      <c r="A3" s="280" t="s">
        <v>902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</row>
    <row r="4" spans="1:12" s="7" customFormat="1" x14ac:dyDescent="0.2">
      <c r="A4" s="280" t="s">
        <v>8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</row>
    <row r="5" spans="1:12" s="7" customFormat="1" x14ac:dyDescent="0.2">
      <c r="A5" s="157"/>
      <c r="B5" s="157"/>
      <c r="C5" s="157"/>
    </row>
    <row r="6" spans="1:12" s="7" customFormat="1" ht="13.5" thickBot="1" x14ac:dyDescent="0.25">
      <c r="A6" s="157"/>
      <c r="B6" s="157"/>
      <c r="C6" s="157"/>
    </row>
    <row r="7" spans="1:12" s="7" customFormat="1" ht="13.5" customHeight="1" x14ac:dyDescent="0.2">
      <c r="A7" s="273" t="s">
        <v>2</v>
      </c>
      <c r="B7" s="275" t="s">
        <v>22</v>
      </c>
      <c r="C7" s="290" t="s">
        <v>21</v>
      </c>
      <c r="D7" s="278" t="s">
        <v>366</v>
      </c>
      <c r="E7" s="278" t="s">
        <v>367</v>
      </c>
      <c r="F7" s="278" t="s">
        <v>368</v>
      </c>
      <c r="G7" s="278" t="s">
        <v>369</v>
      </c>
      <c r="H7" s="278" t="s">
        <v>370</v>
      </c>
      <c r="I7" s="278" t="s">
        <v>9</v>
      </c>
      <c r="J7" s="278" t="s">
        <v>311</v>
      </c>
      <c r="K7" s="278" t="s">
        <v>371</v>
      </c>
      <c r="L7" s="278" t="s">
        <v>5</v>
      </c>
    </row>
    <row r="8" spans="1:12" s="7" customFormat="1" ht="13.5" thickBot="1" x14ac:dyDescent="0.25">
      <c r="A8" s="274"/>
      <c r="B8" s="276"/>
      <c r="C8" s="291"/>
      <c r="D8" s="292"/>
      <c r="E8" s="292"/>
      <c r="F8" s="292"/>
      <c r="G8" s="292"/>
      <c r="H8" s="292"/>
      <c r="I8" s="292"/>
      <c r="J8" s="292"/>
      <c r="K8" s="292"/>
      <c r="L8" s="279"/>
    </row>
    <row r="9" spans="1:12" s="7" customFormat="1" x14ac:dyDescent="0.2">
      <c r="A9" s="24" t="s">
        <v>11</v>
      </c>
      <c r="B9" s="24" t="s">
        <v>7</v>
      </c>
      <c r="C9" s="119">
        <f t="shared" ref="C9:D9" si="0">C11+C15+C38</f>
        <v>1376210.517</v>
      </c>
      <c r="D9" s="119">
        <f t="shared" si="0"/>
        <v>178762.21599999999</v>
      </c>
      <c r="E9" s="119">
        <f t="shared" ref="E9:L9" si="1">E11+E15+E38</f>
        <v>446518.28900000016</v>
      </c>
      <c r="F9" s="119">
        <f t="shared" si="1"/>
        <v>104026.09000000003</v>
      </c>
      <c r="G9" s="119">
        <f t="shared" si="1"/>
        <v>0</v>
      </c>
      <c r="H9" s="119">
        <f t="shared" si="1"/>
        <v>0</v>
      </c>
      <c r="I9" s="119">
        <f t="shared" si="1"/>
        <v>6312.8010000000004</v>
      </c>
      <c r="J9" s="119">
        <f t="shared" si="1"/>
        <v>0</v>
      </c>
      <c r="K9" s="119">
        <f t="shared" si="1"/>
        <v>0</v>
      </c>
      <c r="L9" s="27">
        <f t="shared" si="1"/>
        <v>735619.39600000018</v>
      </c>
    </row>
    <row r="10" spans="1:12" s="7" customFormat="1" x14ac:dyDescent="0.2">
      <c r="A10" s="156"/>
      <c r="B10" s="156"/>
      <c r="C10" s="122"/>
      <c r="D10" s="122"/>
      <c r="E10" s="122"/>
      <c r="F10" s="122"/>
      <c r="G10" s="122"/>
      <c r="H10" s="122"/>
      <c r="I10" s="122"/>
      <c r="J10" s="122"/>
      <c r="K10" s="122"/>
      <c r="L10" s="30"/>
    </row>
    <row r="11" spans="1:12" s="7" customFormat="1" hidden="1" x14ac:dyDescent="0.2">
      <c r="A11" s="31" t="s">
        <v>12</v>
      </c>
      <c r="B11" s="31" t="s">
        <v>34</v>
      </c>
      <c r="C11" s="124">
        <f>C12</f>
        <v>0</v>
      </c>
      <c r="D11" s="124">
        <f t="shared" ref="D11:D13" si="2">D12</f>
        <v>0</v>
      </c>
      <c r="E11" s="124">
        <f t="shared" ref="E11:E13" si="3">E12</f>
        <v>0</v>
      </c>
      <c r="F11" s="124">
        <f t="shared" ref="F11:F13" si="4">F12</f>
        <v>0</v>
      </c>
      <c r="G11" s="124">
        <f t="shared" ref="G11:G13" si="5">G12</f>
        <v>0</v>
      </c>
      <c r="H11" s="124">
        <f t="shared" ref="H11:H13" si="6">H12</f>
        <v>0</v>
      </c>
      <c r="I11" s="124">
        <f t="shared" ref="I11:I13" si="7">I12</f>
        <v>0</v>
      </c>
      <c r="J11" s="124">
        <f t="shared" ref="J11:J13" si="8">J12</f>
        <v>0</v>
      </c>
      <c r="K11" s="124">
        <f t="shared" ref="K11:K13" si="9">K12</f>
        <v>0</v>
      </c>
      <c r="L11" s="34">
        <f t="shared" ref="L11:L13" si="10">L12</f>
        <v>0</v>
      </c>
    </row>
    <row r="12" spans="1:12" s="7" customFormat="1" ht="22.5" hidden="1" x14ac:dyDescent="0.2">
      <c r="A12" s="35" t="s">
        <v>35</v>
      </c>
      <c r="B12" s="36" t="s">
        <v>36</v>
      </c>
      <c r="C12" s="126">
        <f>C13</f>
        <v>0</v>
      </c>
      <c r="D12" s="126">
        <f t="shared" si="2"/>
        <v>0</v>
      </c>
      <c r="E12" s="126">
        <f t="shared" si="3"/>
        <v>0</v>
      </c>
      <c r="F12" s="126">
        <f t="shared" si="4"/>
        <v>0</v>
      </c>
      <c r="G12" s="126">
        <f t="shared" si="5"/>
        <v>0</v>
      </c>
      <c r="H12" s="126">
        <f t="shared" si="6"/>
        <v>0</v>
      </c>
      <c r="I12" s="126">
        <f t="shared" si="7"/>
        <v>0</v>
      </c>
      <c r="J12" s="126">
        <f t="shared" si="8"/>
        <v>0</v>
      </c>
      <c r="K12" s="126">
        <f t="shared" si="9"/>
        <v>0</v>
      </c>
      <c r="L12" s="39">
        <f t="shared" si="10"/>
        <v>0</v>
      </c>
    </row>
    <row r="13" spans="1:12" s="7" customFormat="1" hidden="1" x14ac:dyDescent="0.2">
      <c r="A13" s="8" t="s">
        <v>37</v>
      </c>
      <c r="B13" s="8" t="s">
        <v>38</v>
      </c>
      <c r="C13" s="128">
        <f>C14</f>
        <v>0</v>
      </c>
      <c r="D13" s="128">
        <f t="shared" si="2"/>
        <v>0</v>
      </c>
      <c r="E13" s="128">
        <f t="shared" si="3"/>
        <v>0</v>
      </c>
      <c r="F13" s="128">
        <f t="shared" si="4"/>
        <v>0</v>
      </c>
      <c r="G13" s="128">
        <f t="shared" si="5"/>
        <v>0</v>
      </c>
      <c r="H13" s="128">
        <f t="shared" si="6"/>
        <v>0</v>
      </c>
      <c r="I13" s="128">
        <f t="shared" si="7"/>
        <v>0</v>
      </c>
      <c r="J13" s="128">
        <f t="shared" si="8"/>
        <v>0</v>
      </c>
      <c r="K13" s="128">
        <f t="shared" si="9"/>
        <v>0</v>
      </c>
      <c r="L13" s="18">
        <f t="shared" si="10"/>
        <v>0</v>
      </c>
    </row>
    <row r="14" spans="1:12" s="7" customFormat="1" hidden="1" x14ac:dyDescent="0.2">
      <c r="A14" s="9" t="s">
        <v>24</v>
      </c>
      <c r="B14" s="9" t="s">
        <v>39</v>
      </c>
      <c r="C14" s="130">
        <f>'INGRESOS 31 DICIEMBRE 2019'!K14</f>
        <v>0</v>
      </c>
      <c r="D14" s="130"/>
      <c r="E14" s="130"/>
      <c r="F14" s="130"/>
      <c r="G14" s="130"/>
      <c r="H14" s="130"/>
      <c r="I14" s="130"/>
      <c r="J14" s="130"/>
      <c r="K14" s="130"/>
      <c r="L14" s="41">
        <f>D14+E14+F14+G14+H14+I14+J14+K14</f>
        <v>0</v>
      </c>
    </row>
    <row r="15" spans="1:12" s="7" customFormat="1" x14ac:dyDescent="0.2">
      <c r="A15" s="31" t="s">
        <v>13</v>
      </c>
      <c r="B15" s="31" t="s">
        <v>25</v>
      </c>
      <c r="C15" s="132">
        <f>C16+C26+C33+C37</f>
        <v>291490.45499999996</v>
      </c>
      <c r="D15" s="132">
        <f t="shared" ref="D15:L15" si="11">D16+D26+D33+D37</f>
        <v>0</v>
      </c>
      <c r="E15" s="132">
        <f t="shared" si="11"/>
        <v>236843.19900000017</v>
      </c>
      <c r="F15" s="132">
        <f t="shared" si="11"/>
        <v>31580.99000000002</v>
      </c>
      <c r="G15" s="132">
        <f t="shared" si="11"/>
        <v>0</v>
      </c>
      <c r="H15" s="132">
        <f t="shared" si="11"/>
        <v>0</v>
      </c>
      <c r="I15" s="132">
        <f t="shared" si="11"/>
        <v>0</v>
      </c>
      <c r="J15" s="132">
        <f t="shared" si="11"/>
        <v>0</v>
      </c>
      <c r="K15" s="132">
        <f t="shared" si="11"/>
        <v>0</v>
      </c>
      <c r="L15" s="19">
        <f t="shared" si="11"/>
        <v>268424.18900000019</v>
      </c>
    </row>
    <row r="16" spans="1:12" s="7" customFormat="1" x14ac:dyDescent="0.2">
      <c r="A16" s="8" t="s">
        <v>14</v>
      </c>
      <c r="B16" s="8" t="s">
        <v>40</v>
      </c>
      <c r="C16" s="128">
        <f t="shared" ref="C16:D16" si="12">C17+C19</f>
        <v>288972.87</v>
      </c>
      <c r="D16" s="128">
        <f t="shared" si="12"/>
        <v>0</v>
      </c>
      <c r="E16" s="128">
        <f t="shared" ref="E16:L16" si="13">E17+E19</f>
        <v>236843.19900000017</v>
      </c>
      <c r="F16" s="128">
        <f t="shared" si="13"/>
        <v>31580.99000000002</v>
      </c>
      <c r="G16" s="128">
        <f t="shared" si="13"/>
        <v>0</v>
      </c>
      <c r="H16" s="128">
        <f t="shared" si="13"/>
        <v>0</v>
      </c>
      <c r="I16" s="128">
        <f t="shared" si="13"/>
        <v>0</v>
      </c>
      <c r="J16" s="128">
        <f t="shared" si="13"/>
        <v>0</v>
      </c>
      <c r="K16" s="128">
        <f t="shared" si="13"/>
        <v>0</v>
      </c>
      <c r="L16" s="18">
        <f t="shared" si="13"/>
        <v>268424.18900000019</v>
      </c>
    </row>
    <row r="17" spans="1:12" s="7" customFormat="1" x14ac:dyDescent="0.2">
      <c r="A17" s="8" t="s">
        <v>15</v>
      </c>
      <c r="B17" s="8" t="s">
        <v>41</v>
      </c>
      <c r="C17" s="128">
        <f t="shared" ref="C17:L17" si="14">C18</f>
        <v>167127.23000000001</v>
      </c>
      <c r="D17" s="128">
        <f t="shared" si="14"/>
        <v>0</v>
      </c>
      <c r="E17" s="128">
        <f t="shared" si="14"/>
        <v>167127.22900000017</v>
      </c>
      <c r="F17" s="128">
        <f t="shared" si="14"/>
        <v>0</v>
      </c>
      <c r="G17" s="128">
        <f t="shared" si="14"/>
        <v>0</v>
      </c>
      <c r="H17" s="128">
        <f t="shared" si="14"/>
        <v>0</v>
      </c>
      <c r="I17" s="128">
        <f t="shared" si="14"/>
        <v>0</v>
      </c>
      <c r="J17" s="128">
        <f t="shared" si="14"/>
        <v>0</v>
      </c>
      <c r="K17" s="128">
        <f t="shared" si="14"/>
        <v>0</v>
      </c>
      <c r="L17" s="18">
        <f t="shared" si="14"/>
        <v>167127.22900000017</v>
      </c>
    </row>
    <row r="18" spans="1:12" s="7" customFormat="1" x14ac:dyDescent="0.2">
      <c r="A18" s="9" t="s">
        <v>27</v>
      </c>
      <c r="B18" s="9" t="s">
        <v>42</v>
      </c>
      <c r="C18" s="130">
        <f>'INGRESOS 31 DICIEMBRE 2019'!K18</f>
        <v>167127.23000000001</v>
      </c>
      <c r="D18" s="130"/>
      <c r="E18" s="130">
        <f>'EGRESOS 31 DICIEMBRE 2019'!K33-E24-'ESTADO DE ORIGEN Y APLICACION'!E40-E42-'ESTADO DE ORIGEN Y APLICACION'!E58-E61</f>
        <v>167127.22900000017</v>
      </c>
      <c r="F18" s="130"/>
      <c r="G18" s="130"/>
      <c r="H18" s="130"/>
      <c r="I18" s="130"/>
      <c r="J18" s="130"/>
      <c r="K18" s="130"/>
      <c r="L18" s="41">
        <f>D18+E18+F18+G18+H18+I18+J18+K18</f>
        <v>167127.22900000017</v>
      </c>
    </row>
    <row r="19" spans="1:12" s="7" customFormat="1" x14ac:dyDescent="0.2">
      <c r="A19" s="8" t="s">
        <v>16</v>
      </c>
      <c r="B19" s="8" t="s">
        <v>43</v>
      </c>
      <c r="C19" s="128">
        <f t="shared" ref="C19:D19" si="15">C20+C22</f>
        <v>121845.63999999998</v>
      </c>
      <c r="D19" s="128">
        <f t="shared" si="15"/>
        <v>0</v>
      </c>
      <c r="E19" s="128">
        <f t="shared" ref="E19:L19" si="16">E20+E22</f>
        <v>69715.97</v>
      </c>
      <c r="F19" s="128">
        <f t="shared" si="16"/>
        <v>31580.99000000002</v>
      </c>
      <c r="G19" s="128">
        <f t="shared" si="16"/>
        <v>0</v>
      </c>
      <c r="H19" s="128">
        <f t="shared" si="16"/>
        <v>0</v>
      </c>
      <c r="I19" s="128">
        <f t="shared" si="16"/>
        <v>0</v>
      </c>
      <c r="J19" s="128">
        <f t="shared" si="16"/>
        <v>0</v>
      </c>
      <c r="K19" s="128">
        <f t="shared" si="16"/>
        <v>0</v>
      </c>
      <c r="L19" s="18">
        <f t="shared" si="16"/>
        <v>101296.96000000002</v>
      </c>
    </row>
    <row r="20" spans="1:12" s="7" customFormat="1" hidden="1" x14ac:dyDescent="0.2">
      <c r="A20" s="8" t="s">
        <v>44</v>
      </c>
      <c r="B20" s="8" t="s">
        <v>45</v>
      </c>
      <c r="C20" s="128">
        <f t="shared" ref="C20:L20" si="17">C21</f>
        <v>0</v>
      </c>
      <c r="D20" s="128">
        <f t="shared" si="17"/>
        <v>0</v>
      </c>
      <c r="E20" s="128">
        <f t="shared" si="17"/>
        <v>0</v>
      </c>
      <c r="F20" s="128">
        <f t="shared" si="17"/>
        <v>0</v>
      </c>
      <c r="G20" s="128">
        <f t="shared" si="17"/>
        <v>0</v>
      </c>
      <c r="H20" s="128">
        <f t="shared" si="17"/>
        <v>0</v>
      </c>
      <c r="I20" s="128">
        <f t="shared" si="17"/>
        <v>0</v>
      </c>
      <c r="J20" s="128">
        <f t="shared" si="17"/>
        <v>0</v>
      </c>
      <c r="K20" s="128">
        <f t="shared" si="17"/>
        <v>0</v>
      </c>
      <c r="L20" s="18">
        <f t="shared" si="17"/>
        <v>0</v>
      </c>
    </row>
    <row r="21" spans="1:12" s="7" customFormat="1" hidden="1" x14ac:dyDescent="0.2">
      <c r="A21" s="9" t="s">
        <v>28</v>
      </c>
      <c r="B21" s="9" t="s">
        <v>46</v>
      </c>
      <c r="C21" s="130">
        <f>'INGRESOS 31 DICIEMBRE 2019'!K21</f>
        <v>0</v>
      </c>
      <c r="D21" s="130"/>
      <c r="E21" s="130"/>
      <c r="F21" s="130"/>
      <c r="G21" s="130"/>
      <c r="H21" s="130"/>
      <c r="I21" s="130"/>
      <c r="J21" s="130"/>
      <c r="K21" s="130"/>
      <c r="L21" s="41">
        <f>D21+E21+F21+G21+H21+I21+J21+K21</f>
        <v>0</v>
      </c>
    </row>
    <row r="22" spans="1:12" s="42" customFormat="1" x14ac:dyDescent="0.2">
      <c r="A22" s="8" t="s">
        <v>47</v>
      </c>
      <c r="B22" s="8" t="s">
        <v>48</v>
      </c>
      <c r="C22" s="128">
        <f t="shared" ref="C22:D22" si="18">C23+C24+C25</f>
        <v>121845.63999999998</v>
      </c>
      <c r="D22" s="128">
        <f t="shared" si="18"/>
        <v>0</v>
      </c>
      <c r="E22" s="128">
        <f t="shared" ref="E22:L22" si="19">E23+E24+E25</f>
        <v>69715.97</v>
      </c>
      <c r="F22" s="128">
        <f t="shared" si="19"/>
        <v>31580.99000000002</v>
      </c>
      <c r="G22" s="128">
        <f t="shared" si="19"/>
        <v>0</v>
      </c>
      <c r="H22" s="128">
        <f t="shared" si="19"/>
        <v>0</v>
      </c>
      <c r="I22" s="128">
        <f t="shared" si="19"/>
        <v>0</v>
      </c>
      <c r="J22" s="128">
        <f t="shared" si="19"/>
        <v>0</v>
      </c>
      <c r="K22" s="128">
        <f t="shared" si="19"/>
        <v>0</v>
      </c>
      <c r="L22" s="18">
        <f t="shared" si="19"/>
        <v>101296.96000000002</v>
      </c>
    </row>
    <row r="23" spans="1:12" s="7" customFormat="1" hidden="1" x14ac:dyDescent="0.2">
      <c r="A23" s="6" t="s">
        <v>32</v>
      </c>
      <c r="B23" s="9" t="s">
        <v>61</v>
      </c>
      <c r="C23" s="128">
        <f>'INGRESOS 31 DICIEMBRE 2019'!K23</f>
        <v>0</v>
      </c>
      <c r="D23" s="128"/>
      <c r="E23" s="128"/>
      <c r="F23" s="128"/>
      <c r="G23" s="128"/>
      <c r="H23" s="128"/>
      <c r="I23" s="128"/>
      <c r="J23" s="128"/>
      <c r="K23" s="128"/>
      <c r="L23" s="41">
        <f>D23+E23+F23+G23+H23+I23+J23+K23</f>
        <v>0</v>
      </c>
    </row>
    <row r="24" spans="1:12" s="7" customFormat="1" x14ac:dyDescent="0.2">
      <c r="A24" s="9" t="s">
        <v>29</v>
      </c>
      <c r="B24" s="9" t="s">
        <v>49</v>
      </c>
      <c r="C24" s="130">
        <f>'INGRESOS 31 DICIEMBRE 2019'!K24</f>
        <v>121845.63999999998</v>
      </c>
      <c r="D24" s="130"/>
      <c r="E24" s="130">
        <v>69715.97</v>
      </c>
      <c r="F24" s="130">
        <f>'EGRESOS 31 DICIEMBRE 2019'!K90-'ESTADO DE ORIGEN Y APLICACION'!F58-'ESTADO DE ORIGEN Y APLICACION'!F61-F42-F44</f>
        <v>31580.99000000002</v>
      </c>
      <c r="G24" s="130"/>
      <c r="H24" s="130"/>
      <c r="I24" s="130"/>
      <c r="J24" s="130"/>
      <c r="K24" s="130"/>
      <c r="L24" s="41">
        <f>D24+E24+F24+G24+H24+I24+J24+K24</f>
        <v>101296.96000000002</v>
      </c>
    </row>
    <row r="25" spans="1:12" s="7" customFormat="1" hidden="1" x14ac:dyDescent="0.2">
      <c r="A25" s="9" t="s">
        <v>50</v>
      </c>
      <c r="B25" s="9" t="s">
        <v>51</v>
      </c>
      <c r="C25" s="130">
        <f>'INGRESOS 31 DICIEMBRE 2019'!K25</f>
        <v>0</v>
      </c>
      <c r="D25" s="130"/>
      <c r="E25" s="130"/>
      <c r="F25" s="130"/>
      <c r="G25" s="130"/>
      <c r="H25" s="130"/>
      <c r="I25" s="130"/>
      <c r="J25" s="130"/>
      <c r="K25" s="130"/>
      <c r="L25" s="41">
        <f>D25+E25+F25+G25+H25+I25+J25+K25</f>
        <v>0</v>
      </c>
    </row>
    <row r="26" spans="1:12" s="7" customFormat="1" hidden="1" x14ac:dyDescent="0.2">
      <c r="A26" s="8" t="s">
        <v>52</v>
      </c>
      <c r="B26" s="8" t="s">
        <v>53</v>
      </c>
      <c r="C26" s="128">
        <f t="shared" ref="C26:D26" si="20">C27+C29</f>
        <v>0</v>
      </c>
      <c r="D26" s="128">
        <f t="shared" si="20"/>
        <v>0</v>
      </c>
      <c r="E26" s="128">
        <f t="shared" ref="E26:L26" si="21">E27+E29</f>
        <v>0</v>
      </c>
      <c r="F26" s="128">
        <f t="shared" si="21"/>
        <v>0</v>
      </c>
      <c r="G26" s="128">
        <f t="shared" si="21"/>
        <v>0</v>
      </c>
      <c r="H26" s="128">
        <f t="shared" si="21"/>
        <v>0</v>
      </c>
      <c r="I26" s="128">
        <f t="shared" si="21"/>
        <v>0</v>
      </c>
      <c r="J26" s="128">
        <f t="shared" si="21"/>
        <v>0</v>
      </c>
      <c r="K26" s="128">
        <f t="shared" si="21"/>
        <v>0</v>
      </c>
      <c r="L26" s="18">
        <f t="shared" si="21"/>
        <v>0</v>
      </c>
    </row>
    <row r="27" spans="1:12" s="7" customFormat="1" hidden="1" x14ac:dyDescent="0.2">
      <c r="A27" s="8" t="s">
        <v>338</v>
      </c>
      <c r="B27" s="8" t="s">
        <v>339</v>
      </c>
      <c r="C27" s="128">
        <f t="shared" ref="C27:L27" si="22">C28</f>
        <v>0</v>
      </c>
      <c r="D27" s="128">
        <f t="shared" si="22"/>
        <v>0</v>
      </c>
      <c r="E27" s="128">
        <f t="shared" si="22"/>
        <v>0</v>
      </c>
      <c r="F27" s="128">
        <f t="shared" si="22"/>
        <v>0</v>
      </c>
      <c r="G27" s="128">
        <f t="shared" si="22"/>
        <v>0</v>
      </c>
      <c r="H27" s="128">
        <f t="shared" si="22"/>
        <v>0</v>
      </c>
      <c r="I27" s="128">
        <f t="shared" si="22"/>
        <v>0</v>
      </c>
      <c r="J27" s="128">
        <f t="shared" si="22"/>
        <v>0</v>
      </c>
      <c r="K27" s="128">
        <f t="shared" si="22"/>
        <v>0</v>
      </c>
      <c r="L27" s="18">
        <f t="shared" si="22"/>
        <v>0</v>
      </c>
    </row>
    <row r="28" spans="1:12" s="146" customFormat="1" hidden="1" x14ac:dyDescent="0.2">
      <c r="A28" s="9" t="s">
        <v>340</v>
      </c>
      <c r="B28" s="9" t="s">
        <v>341</v>
      </c>
      <c r="C28" s="130">
        <f>'INGRESOS 31 DICIEMBRE 2019'!K28</f>
        <v>0</v>
      </c>
      <c r="D28" s="130"/>
      <c r="E28" s="130"/>
      <c r="F28" s="130"/>
      <c r="G28" s="130"/>
      <c r="H28" s="130"/>
      <c r="I28" s="130"/>
      <c r="J28" s="130"/>
      <c r="K28" s="130"/>
      <c r="L28" s="41">
        <f>D28+E28+F28+G28+H28+I28+J28+K28</f>
        <v>0</v>
      </c>
    </row>
    <row r="29" spans="1:12" s="7" customFormat="1" hidden="1" x14ac:dyDescent="0.2">
      <c r="A29" s="8" t="s">
        <v>54</v>
      </c>
      <c r="B29" s="8" t="s">
        <v>55</v>
      </c>
      <c r="C29" s="128">
        <f>C30</f>
        <v>0</v>
      </c>
      <c r="D29" s="128">
        <f t="shared" ref="D29" si="23">D30</f>
        <v>0</v>
      </c>
      <c r="E29" s="128">
        <f t="shared" ref="E29" si="24">E30</f>
        <v>0</v>
      </c>
      <c r="F29" s="128">
        <f t="shared" ref="F29" si="25">F30</f>
        <v>0</v>
      </c>
      <c r="G29" s="128">
        <f t="shared" ref="G29" si="26">G30</f>
        <v>0</v>
      </c>
      <c r="H29" s="128">
        <f t="shared" ref="H29" si="27">H30</f>
        <v>0</v>
      </c>
      <c r="I29" s="128">
        <f t="shared" ref="I29" si="28">I30</f>
        <v>0</v>
      </c>
      <c r="J29" s="128">
        <f t="shared" ref="J29" si="29">J30</f>
        <v>0</v>
      </c>
      <c r="K29" s="128">
        <f t="shared" ref="K29" si="30">K30</f>
        <v>0</v>
      </c>
      <c r="L29" s="18">
        <f t="shared" ref="L29" si="31">L30</f>
        <v>0</v>
      </c>
    </row>
    <row r="30" spans="1:12" s="7" customFormat="1" hidden="1" x14ac:dyDescent="0.2">
      <c r="A30" s="8" t="s">
        <v>56</v>
      </c>
      <c r="B30" s="8" t="s">
        <v>57</v>
      </c>
      <c r="C30" s="128">
        <f t="shared" ref="C30:D30" si="32">C31+C32</f>
        <v>0</v>
      </c>
      <c r="D30" s="128">
        <f t="shared" si="32"/>
        <v>0</v>
      </c>
      <c r="E30" s="128">
        <f t="shared" ref="E30:L30" si="33">E31+E32</f>
        <v>0</v>
      </c>
      <c r="F30" s="128">
        <f t="shared" si="33"/>
        <v>0</v>
      </c>
      <c r="G30" s="128">
        <f t="shared" si="33"/>
        <v>0</v>
      </c>
      <c r="H30" s="128">
        <f t="shared" si="33"/>
        <v>0</v>
      </c>
      <c r="I30" s="128">
        <f t="shared" si="33"/>
        <v>0</v>
      </c>
      <c r="J30" s="128">
        <f t="shared" si="33"/>
        <v>0</v>
      </c>
      <c r="K30" s="128">
        <f t="shared" si="33"/>
        <v>0</v>
      </c>
      <c r="L30" s="18">
        <f t="shared" si="33"/>
        <v>0</v>
      </c>
    </row>
    <row r="31" spans="1:12" s="7" customFormat="1" ht="22.5" hidden="1" x14ac:dyDescent="0.2">
      <c r="A31" s="43" t="s">
        <v>26</v>
      </c>
      <c r="B31" s="44" t="s">
        <v>58</v>
      </c>
      <c r="C31" s="130">
        <f>'INGRESOS 31 DICIEMBRE 2019'!K31</f>
        <v>0</v>
      </c>
      <c r="D31" s="130"/>
      <c r="E31" s="130"/>
      <c r="F31" s="130"/>
      <c r="G31" s="130"/>
      <c r="H31" s="130"/>
      <c r="I31" s="130"/>
      <c r="J31" s="130"/>
      <c r="K31" s="130"/>
      <c r="L31" s="41">
        <f>D31+E31+F31+G31+H31+I31+J31+K31</f>
        <v>0</v>
      </c>
    </row>
    <row r="32" spans="1:12" s="7" customFormat="1" hidden="1" x14ac:dyDescent="0.2">
      <c r="A32" s="6" t="s">
        <v>33</v>
      </c>
      <c r="B32" s="9" t="s">
        <v>62</v>
      </c>
      <c r="C32" s="130">
        <f>'INGRESOS 31 DICIEMBRE 2019'!K32</f>
        <v>0</v>
      </c>
      <c r="D32" s="130"/>
      <c r="E32" s="130"/>
      <c r="F32" s="130"/>
      <c r="G32" s="130"/>
      <c r="H32" s="130"/>
      <c r="I32" s="130"/>
      <c r="J32" s="130"/>
      <c r="K32" s="130"/>
      <c r="L32" s="41">
        <f>D32+E32+F32+G32+H32+I32+J32+K32</f>
        <v>0</v>
      </c>
    </row>
    <row r="33" spans="1:12" s="7" customFormat="1" x14ac:dyDescent="0.2">
      <c r="A33" s="8" t="s">
        <v>875</v>
      </c>
      <c r="B33" s="8" t="s">
        <v>877</v>
      </c>
      <c r="C33" s="128">
        <f>C34</f>
        <v>2309.8829999999998</v>
      </c>
      <c r="D33" s="128">
        <f t="shared" ref="D33:L33" si="34">D34</f>
        <v>0</v>
      </c>
      <c r="E33" s="128">
        <f t="shared" si="34"/>
        <v>0</v>
      </c>
      <c r="F33" s="128">
        <f t="shared" si="34"/>
        <v>0</v>
      </c>
      <c r="G33" s="128">
        <f t="shared" si="34"/>
        <v>0</v>
      </c>
      <c r="H33" s="128">
        <f t="shared" si="34"/>
        <v>0</v>
      </c>
      <c r="I33" s="128">
        <f t="shared" si="34"/>
        <v>0</v>
      </c>
      <c r="J33" s="128">
        <f t="shared" si="34"/>
        <v>0</v>
      </c>
      <c r="K33" s="128">
        <f t="shared" si="34"/>
        <v>0</v>
      </c>
      <c r="L33" s="18">
        <f t="shared" si="34"/>
        <v>0</v>
      </c>
    </row>
    <row r="34" spans="1:12" s="7" customFormat="1" x14ac:dyDescent="0.2">
      <c r="A34" s="8" t="s">
        <v>876</v>
      </c>
      <c r="B34" s="8" t="s">
        <v>878</v>
      </c>
      <c r="C34" s="128">
        <f>C35+C36</f>
        <v>2309.8829999999998</v>
      </c>
      <c r="D34" s="128">
        <f t="shared" ref="D34:L34" si="35">D36</f>
        <v>0</v>
      </c>
      <c r="E34" s="128">
        <f t="shared" si="35"/>
        <v>0</v>
      </c>
      <c r="F34" s="128">
        <f t="shared" si="35"/>
        <v>0</v>
      </c>
      <c r="G34" s="128">
        <f t="shared" si="35"/>
        <v>0</v>
      </c>
      <c r="H34" s="128">
        <f t="shared" si="35"/>
        <v>0</v>
      </c>
      <c r="I34" s="128">
        <f t="shared" si="35"/>
        <v>0</v>
      </c>
      <c r="J34" s="128">
        <f t="shared" si="35"/>
        <v>0</v>
      </c>
      <c r="K34" s="128">
        <f t="shared" si="35"/>
        <v>0</v>
      </c>
      <c r="L34" s="18">
        <f t="shared" si="35"/>
        <v>0</v>
      </c>
    </row>
    <row r="35" spans="1:12" s="7" customFormat="1" x14ac:dyDescent="0.2">
      <c r="A35" s="9" t="s">
        <v>899</v>
      </c>
      <c r="B35" s="9" t="s">
        <v>900</v>
      </c>
      <c r="C35" s="130">
        <f>'INGRESOS 31 DICIEMBRE 2019'!K35</f>
        <v>350</v>
      </c>
      <c r="D35" s="128"/>
      <c r="E35" s="128"/>
      <c r="F35" s="128"/>
      <c r="G35" s="128"/>
      <c r="H35" s="128"/>
      <c r="I35" s="128"/>
      <c r="J35" s="128"/>
      <c r="K35" s="128"/>
      <c r="L35" s="18"/>
    </row>
    <row r="36" spans="1:12" s="7" customFormat="1" x14ac:dyDescent="0.2">
      <c r="A36" s="6" t="s">
        <v>879</v>
      </c>
      <c r="B36" s="9" t="s">
        <v>880</v>
      </c>
      <c r="C36" s="130">
        <f>'INGRESOS 31 DICIEMBRE 2019'!K36</f>
        <v>1959.8829999999998</v>
      </c>
      <c r="D36" s="130"/>
      <c r="E36" s="130"/>
      <c r="F36" s="130"/>
      <c r="G36" s="130"/>
      <c r="H36" s="130"/>
      <c r="I36" s="130"/>
      <c r="J36" s="130"/>
      <c r="K36" s="130"/>
      <c r="L36" s="41">
        <f>D36+E36+F36+G36+H36+I36+J36+K36</f>
        <v>0</v>
      </c>
    </row>
    <row r="37" spans="1:12" s="42" customFormat="1" x14ac:dyDescent="0.2">
      <c r="A37" s="45" t="s">
        <v>17</v>
      </c>
      <c r="B37" s="8" t="s">
        <v>63</v>
      </c>
      <c r="C37" s="128">
        <f>'INGRESOS 31 DICIEMBRE 2019'!K37</f>
        <v>207.702</v>
      </c>
      <c r="D37" s="128"/>
      <c r="E37" s="128"/>
      <c r="F37" s="128"/>
      <c r="G37" s="128"/>
      <c r="H37" s="128"/>
      <c r="I37" s="128"/>
      <c r="J37" s="128"/>
      <c r="K37" s="128"/>
      <c r="L37" s="41">
        <f>D37+E37+F37+G37+H37+I37+J37+K37</f>
        <v>0</v>
      </c>
    </row>
    <row r="38" spans="1:12" s="7" customFormat="1" x14ac:dyDescent="0.2">
      <c r="A38" s="31" t="s">
        <v>18</v>
      </c>
      <c r="B38" s="46" t="s">
        <v>9</v>
      </c>
      <c r="C38" s="132">
        <f>C39+C47</f>
        <v>1084720.0619999999</v>
      </c>
      <c r="D38" s="132">
        <f t="shared" ref="D38" si="36">D39+D47</f>
        <v>178762.21599999999</v>
      </c>
      <c r="E38" s="132">
        <f t="shared" ref="E38" si="37">E39+E47</f>
        <v>209675.09</v>
      </c>
      <c r="F38" s="132">
        <f t="shared" ref="F38" si="38">F39+F47</f>
        <v>72445.100000000006</v>
      </c>
      <c r="G38" s="132">
        <f t="shared" ref="G38" si="39">G39+G47</f>
        <v>0</v>
      </c>
      <c r="H38" s="132">
        <f t="shared" ref="H38" si="40">H39+H47</f>
        <v>0</v>
      </c>
      <c r="I38" s="132">
        <f t="shared" ref="I38" si="41">I39+I47</f>
        <v>6312.8010000000004</v>
      </c>
      <c r="J38" s="132">
        <f t="shared" ref="J38" si="42">J39+J47</f>
        <v>0</v>
      </c>
      <c r="K38" s="132">
        <f t="shared" ref="K38" si="43">K39+K47</f>
        <v>0</v>
      </c>
      <c r="L38" s="19">
        <f t="shared" ref="L38" si="44">L39+L47</f>
        <v>467195.20699999994</v>
      </c>
    </row>
    <row r="39" spans="1:12" s="7" customFormat="1" x14ac:dyDescent="0.2">
      <c r="A39" s="8" t="s">
        <v>19</v>
      </c>
      <c r="B39" s="36" t="s">
        <v>59</v>
      </c>
      <c r="C39" s="128">
        <f t="shared" ref="C39:D39" si="45">C40+C42</f>
        <v>1084720.0619999999</v>
      </c>
      <c r="D39" s="128">
        <f t="shared" si="45"/>
        <v>178762.21599999999</v>
      </c>
      <c r="E39" s="128">
        <f t="shared" ref="E39:L39" si="46">E40+E42</f>
        <v>209675.09</v>
      </c>
      <c r="F39" s="128">
        <f t="shared" si="46"/>
        <v>72445.100000000006</v>
      </c>
      <c r="G39" s="128">
        <f t="shared" si="46"/>
        <v>0</v>
      </c>
      <c r="H39" s="128">
        <f t="shared" si="46"/>
        <v>0</v>
      </c>
      <c r="I39" s="128">
        <f t="shared" si="46"/>
        <v>6312.8010000000004</v>
      </c>
      <c r="J39" s="128">
        <f t="shared" si="46"/>
        <v>0</v>
      </c>
      <c r="K39" s="128">
        <f t="shared" si="46"/>
        <v>0</v>
      </c>
      <c r="L39" s="18">
        <f t="shared" si="46"/>
        <v>467195.20699999994</v>
      </c>
    </row>
    <row r="40" spans="1:12" s="7" customFormat="1" x14ac:dyDescent="0.2">
      <c r="A40" s="9" t="s">
        <v>30</v>
      </c>
      <c r="B40" s="44" t="s">
        <v>60</v>
      </c>
      <c r="C40" s="134">
        <f>'INGRESOS 31 DICIEMBRE 2019'!K40</f>
        <v>372000</v>
      </c>
      <c r="D40" s="134">
        <f>'EGRESOS 31 DICIEMBRE 2019'!K9-D18</f>
        <v>178762.21599999999</v>
      </c>
      <c r="E40" s="134">
        <f>'EGRESOS 31 DICIEMBRE 2019'!K35+'EGRESOS 31 DICIEMBRE 2019'!K44+'EGRESOS 31 DICIEMBRE 2019'!K59+'EGRESOS 31 DICIEMBRE 2019'!K61+'EGRESOS 31 DICIEMBRE 2019'!K68+57000</f>
        <v>186675.09</v>
      </c>
      <c r="F40" s="134"/>
      <c r="G40" s="134"/>
      <c r="H40" s="134"/>
      <c r="I40" s="134">
        <f>'EGRESOS 31 DICIEMBRE 2019'!K152+'EGRESOS 31 DICIEMBRE 2019'!K159</f>
        <v>6312.8010000000004</v>
      </c>
      <c r="J40" s="134"/>
      <c r="K40" s="134"/>
      <c r="L40" s="41">
        <f>D40+E40+F40+G40+H40+I40+J40+K40</f>
        <v>371750.10699999996</v>
      </c>
    </row>
    <row r="41" spans="1:12" s="7" customFormat="1" x14ac:dyDescent="0.2">
      <c r="A41" s="43"/>
      <c r="B41" s="9" t="s">
        <v>31</v>
      </c>
      <c r="C41" s="134"/>
      <c r="D41" s="134"/>
      <c r="E41" s="134"/>
      <c r="F41" s="134"/>
      <c r="G41" s="134"/>
      <c r="H41" s="134"/>
      <c r="I41" s="134"/>
      <c r="J41" s="134"/>
      <c r="K41" s="134"/>
      <c r="L41" s="41"/>
    </row>
    <row r="42" spans="1:12" s="7" customFormat="1" ht="22.5" x14ac:dyDescent="0.2">
      <c r="A42" s="217" t="s">
        <v>881</v>
      </c>
      <c r="B42" s="216" t="s">
        <v>882</v>
      </c>
      <c r="C42" s="134">
        <f t="shared" ref="C42" si="47">C43+C44+C45</f>
        <v>712720.06199999992</v>
      </c>
      <c r="D42" s="134"/>
      <c r="E42" s="134">
        <v>23000</v>
      </c>
      <c r="F42" s="134">
        <f>20000+13445.1+39000</f>
        <v>72445.100000000006</v>
      </c>
      <c r="G42" s="134"/>
      <c r="H42" s="134"/>
      <c r="I42" s="134"/>
      <c r="J42" s="134"/>
      <c r="K42" s="134"/>
      <c r="L42" s="20">
        <f t="shared" ref="L42:L43" si="48">D42+E42+F42+G42+H42+I42+J42+K42</f>
        <v>95445.1</v>
      </c>
    </row>
    <row r="43" spans="1:12" s="7" customFormat="1" x14ac:dyDescent="0.2">
      <c r="A43" s="43"/>
      <c r="B43" s="145" t="s">
        <v>342</v>
      </c>
      <c r="C43" s="134">
        <f>'INGRESOS 31 DICIEMBRE 2019'!K43</f>
        <v>596874.23199999996</v>
      </c>
      <c r="D43" s="134"/>
      <c r="E43" s="134"/>
      <c r="F43" s="134"/>
      <c r="G43" s="134"/>
      <c r="H43" s="134"/>
      <c r="I43" s="134"/>
      <c r="J43" s="134"/>
      <c r="K43" s="134"/>
      <c r="L43" s="20">
        <f t="shared" si="48"/>
        <v>0</v>
      </c>
    </row>
    <row r="44" spans="1:12" s="7" customFormat="1" x14ac:dyDescent="0.2">
      <c r="A44" s="43"/>
      <c r="B44" s="145" t="s">
        <v>343</v>
      </c>
      <c r="C44" s="134">
        <f>'INGRESOS 31 DICIEMBRE 2019'!K44</f>
        <v>115845.83</v>
      </c>
      <c r="D44" s="134"/>
      <c r="E44" s="134"/>
      <c r="F44" s="134"/>
      <c r="G44" s="134"/>
      <c r="H44" s="134"/>
      <c r="I44" s="134"/>
      <c r="J44" s="134"/>
      <c r="K44" s="134"/>
      <c r="L44" s="41"/>
    </row>
    <row r="45" spans="1:12" s="7" customFormat="1" hidden="1" x14ac:dyDescent="0.2">
      <c r="A45" s="43"/>
      <c r="B45" s="145" t="s">
        <v>883</v>
      </c>
      <c r="C45" s="134">
        <f>'INGRESOS 31 DICIEMBRE 2019'!K45</f>
        <v>0</v>
      </c>
      <c r="D45" s="134"/>
      <c r="E45" s="134"/>
      <c r="F45" s="134"/>
      <c r="G45" s="134"/>
      <c r="H45" s="134"/>
      <c r="I45" s="134"/>
      <c r="J45" s="134"/>
      <c r="K45" s="134"/>
      <c r="L45" s="41"/>
    </row>
    <row r="46" spans="1:12" s="7" customFormat="1" ht="13.5" thickBot="1" x14ac:dyDescent="0.25">
      <c r="A46" s="43"/>
      <c r="B46" s="145"/>
      <c r="C46" s="134"/>
      <c r="D46" s="134"/>
      <c r="E46" s="134"/>
      <c r="F46" s="134"/>
      <c r="G46" s="134"/>
      <c r="H46" s="134"/>
      <c r="I46" s="134"/>
      <c r="J46" s="134"/>
      <c r="K46" s="134"/>
      <c r="L46" s="149"/>
    </row>
    <row r="47" spans="1:12" s="42" customFormat="1" ht="12.75" hidden="1" customHeight="1" x14ac:dyDescent="0.2">
      <c r="A47" s="8" t="s">
        <v>346</v>
      </c>
      <c r="B47" s="36" t="s">
        <v>345</v>
      </c>
      <c r="C47" s="126">
        <f>C48</f>
        <v>0</v>
      </c>
      <c r="D47" s="126">
        <f t="shared" ref="D47" si="49">D48</f>
        <v>0</v>
      </c>
      <c r="E47" s="126">
        <f t="shared" ref="E47" si="50">E48</f>
        <v>0</v>
      </c>
      <c r="F47" s="126">
        <f t="shared" ref="F47" si="51">F48</f>
        <v>0</v>
      </c>
      <c r="G47" s="126">
        <f t="shared" ref="G47" si="52">G48</f>
        <v>0</v>
      </c>
      <c r="H47" s="126">
        <f t="shared" ref="H47" si="53">H48</f>
        <v>0</v>
      </c>
      <c r="I47" s="126">
        <f t="shared" ref="I47" si="54">I48</f>
        <v>0</v>
      </c>
      <c r="J47" s="126">
        <f t="shared" ref="J47" si="55">J48</f>
        <v>0</v>
      </c>
      <c r="K47" s="126">
        <f t="shared" ref="K47" si="56">K48</f>
        <v>0</v>
      </c>
      <c r="L47" s="126">
        <f t="shared" ref="L47" si="57">L48</f>
        <v>0</v>
      </c>
    </row>
    <row r="48" spans="1:12" s="7" customFormat="1" ht="12.75" hidden="1" customHeight="1" x14ac:dyDescent="0.2">
      <c r="A48" s="9" t="s">
        <v>347</v>
      </c>
      <c r="B48" s="44" t="s">
        <v>348</v>
      </c>
      <c r="C48" s="134">
        <f>C49+C50+C51</f>
        <v>0</v>
      </c>
      <c r="D48" s="134">
        <f t="shared" ref="D48" si="58">D49+D50+D51</f>
        <v>0</v>
      </c>
      <c r="E48" s="134">
        <f t="shared" ref="E48" si="59">E49+E50+E51</f>
        <v>0</v>
      </c>
      <c r="F48" s="134">
        <f t="shared" ref="F48" si="60">F49+F50+F51</f>
        <v>0</v>
      </c>
      <c r="G48" s="134">
        <f t="shared" ref="G48" si="61">G49+G50+G51</f>
        <v>0</v>
      </c>
      <c r="H48" s="134">
        <f t="shared" ref="H48" si="62">H49+H50+H51</f>
        <v>0</v>
      </c>
      <c r="I48" s="134">
        <f t="shared" ref="I48" si="63">I49+I50+I51</f>
        <v>0</v>
      </c>
      <c r="J48" s="134">
        <f t="shared" ref="J48" si="64">J49+J50+J51</f>
        <v>0</v>
      </c>
      <c r="K48" s="134">
        <f t="shared" ref="K48" si="65">K49+K50+K51</f>
        <v>0</v>
      </c>
      <c r="L48" s="134">
        <f t="shared" ref="L48" si="66">L49+L50+L51</f>
        <v>0</v>
      </c>
    </row>
    <row r="49" spans="1:12" s="7" customFormat="1" ht="12.75" hidden="1" customHeight="1" x14ac:dyDescent="0.2">
      <c r="A49" s="43"/>
      <c r="B49" s="9" t="s">
        <v>349</v>
      </c>
      <c r="C49" s="134"/>
      <c r="D49" s="134"/>
      <c r="E49" s="134"/>
      <c r="F49" s="134"/>
      <c r="G49" s="134"/>
      <c r="H49" s="134"/>
      <c r="I49" s="134"/>
      <c r="J49" s="134"/>
      <c r="K49" s="134"/>
      <c r="L49" s="134"/>
    </row>
    <row r="50" spans="1:12" s="7" customFormat="1" ht="12.75" hidden="1" customHeight="1" x14ac:dyDescent="0.2">
      <c r="A50" s="43"/>
      <c r="B50" s="9" t="s">
        <v>358</v>
      </c>
      <c r="C50" s="134"/>
      <c r="D50" s="134"/>
      <c r="E50" s="134"/>
      <c r="F50" s="134"/>
      <c r="G50" s="134"/>
      <c r="H50" s="134"/>
      <c r="I50" s="134"/>
      <c r="J50" s="134"/>
      <c r="K50" s="134"/>
      <c r="L50" s="134"/>
    </row>
    <row r="51" spans="1:12" s="7" customFormat="1" ht="12.75" hidden="1" customHeight="1" x14ac:dyDescent="0.2">
      <c r="A51" s="43"/>
      <c r="B51" s="9" t="s">
        <v>351</v>
      </c>
      <c r="C51" s="134"/>
      <c r="D51" s="134"/>
      <c r="E51" s="134"/>
      <c r="F51" s="134"/>
      <c r="G51" s="134"/>
      <c r="H51" s="134"/>
      <c r="I51" s="134"/>
      <c r="J51" s="134"/>
      <c r="K51" s="134"/>
      <c r="L51" s="134"/>
    </row>
    <row r="52" spans="1:12" s="7" customFormat="1" ht="13.5" hidden="1" customHeight="1" thickBot="1" x14ac:dyDescent="0.25">
      <c r="A52" s="144"/>
      <c r="B52" s="10"/>
      <c r="C52" s="137"/>
      <c r="D52" s="137"/>
      <c r="E52" s="137"/>
      <c r="F52" s="137"/>
      <c r="G52" s="137"/>
      <c r="H52" s="137"/>
      <c r="I52" s="137"/>
      <c r="J52" s="137"/>
      <c r="K52" s="137"/>
      <c r="L52" s="137"/>
    </row>
    <row r="53" spans="1:12" s="7" customFormat="1" ht="7.5" customHeight="1" thickBot="1" x14ac:dyDescent="0.25">
      <c r="A53" s="86"/>
      <c r="B53" s="87"/>
      <c r="C53" s="87"/>
      <c r="D53" s="200"/>
      <c r="E53" s="200"/>
      <c r="F53" s="200"/>
      <c r="G53" s="87"/>
      <c r="H53" s="200"/>
      <c r="I53" s="200"/>
      <c r="J53" s="87"/>
      <c r="K53" s="87"/>
      <c r="L53" s="87"/>
    </row>
    <row r="54" spans="1:12" s="7" customFormat="1" x14ac:dyDescent="0.2">
      <c r="A54" s="88" t="s">
        <v>327</v>
      </c>
      <c r="B54" s="89" t="s">
        <v>328</v>
      </c>
      <c r="C54" s="90">
        <f t="shared" ref="C54:D54" si="67">C56</f>
        <v>1150300.9099999999</v>
      </c>
      <c r="D54" s="201">
        <f t="shared" si="67"/>
        <v>0</v>
      </c>
      <c r="E54" s="201">
        <f t="shared" ref="E54:L54" si="68">E56</f>
        <v>156923.01199999999</v>
      </c>
      <c r="F54" s="201">
        <f t="shared" si="68"/>
        <v>102766.772</v>
      </c>
      <c r="G54" s="90">
        <f t="shared" si="68"/>
        <v>0</v>
      </c>
      <c r="H54" s="201">
        <f t="shared" si="68"/>
        <v>255865.91200000001</v>
      </c>
      <c r="I54" s="201">
        <f t="shared" si="68"/>
        <v>21860.210999999999</v>
      </c>
      <c r="J54" s="90">
        <f t="shared" si="68"/>
        <v>0</v>
      </c>
      <c r="K54" s="90">
        <f t="shared" si="68"/>
        <v>0</v>
      </c>
      <c r="L54" s="93">
        <f t="shared" si="68"/>
        <v>537415.90700000001</v>
      </c>
    </row>
    <row r="55" spans="1:12" s="7" customFormat="1" x14ac:dyDescent="0.2">
      <c r="A55" s="94"/>
      <c r="B55" s="95"/>
      <c r="C55" s="96"/>
      <c r="D55" s="112"/>
      <c r="E55" s="112"/>
      <c r="F55" s="112"/>
      <c r="G55" s="96"/>
      <c r="H55" s="112"/>
      <c r="I55" s="112"/>
      <c r="J55" s="96"/>
      <c r="K55" s="96"/>
      <c r="L55" s="99"/>
    </row>
    <row r="56" spans="1:12" s="7" customFormat="1" ht="15" x14ac:dyDescent="0.35">
      <c r="A56" s="100" t="s">
        <v>329</v>
      </c>
      <c r="B56" s="101" t="s">
        <v>330</v>
      </c>
      <c r="C56" s="102">
        <f t="shared" ref="C56:D56" si="69">C57+C59</f>
        <v>1150300.9099999999</v>
      </c>
      <c r="D56" s="206">
        <f t="shared" si="69"/>
        <v>0</v>
      </c>
      <c r="E56" s="206">
        <f t="shared" ref="E56:L56" si="70">E57+E59</f>
        <v>156923.01199999999</v>
      </c>
      <c r="F56" s="206">
        <f t="shared" si="70"/>
        <v>102766.772</v>
      </c>
      <c r="G56" s="102">
        <f t="shared" si="70"/>
        <v>0</v>
      </c>
      <c r="H56" s="206">
        <f t="shared" si="70"/>
        <v>255865.91200000001</v>
      </c>
      <c r="I56" s="206">
        <f t="shared" si="70"/>
        <v>21860.210999999999</v>
      </c>
      <c r="J56" s="102">
        <f t="shared" si="70"/>
        <v>0</v>
      </c>
      <c r="K56" s="102">
        <f t="shared" si="70"/>
        <v>0</v>
      </c>
      <c r="L56" s="104">
        <f t="shared" si="70"/>
        <v>537415.90700000001</v>
      </c>
    </row>
    <row r="57" spans="1:12" s="7" customFormat="1" x14ac:dyDescent="0.2">
      <c r="A57" s="105" t="s">
        <v>331</v>
      </c>
      <c r="B57" s="106" t="s">
        <v>332</v>
      </c>
      <c r="C57" s="109">
        <f>C58</f>
        <v>722859.87</v>
      </c>
      <c r="D57" s="209">
        <f t="shared" ref="D57" si="71">D58</f>
        <v>0</v>
      </c>
      <c r="E57" s="209">
        <f t="shared" ref="E57" si="72">E58</f>
        <v>125017.23199999999</v>
      </c>
      <c r="F57" s="209">
        <f t="shared" ref="F57" si="73">F58</f>
        <v>97418.641999999993</v>
      </c>
      <c r="G57" s="109">
        <f t="shared" ref="G57" si="74">G58</f>
        <v>0</v>
      </c>
      <c r="H57" s="209">
        <f t="shared" ref="H57" si="75">H58</f>
        <v>108067.682</v>
      </c>
      <c r="I57" s="209">
        <f t="shared" ref="I57" si="76">I58</f>
        <v>21860.210999999999</v>
      </c>
      <c r="J57" s="109">
        <f t="shared" ref="J57" si="77">J58</f>
        <v>0</v>
      </c>
      <c r="K57" s="109">
        <f t="shared" ref="K57" si="78">K58</f>
        <v>0</v>
      </c>
      <c r="L57" s="110">
        <f t="shared" ref="L57" si="79">L58</f>
        <v>352363.76699999999</v>
      </c>
    </row>
    <row r="58" spans="1:12" s="7" customFormat="1" x14ac:dyDescent="0.2">
      <c r="A58" s="100"/>
      <c r="B58" s="111" t="s">
        <v>333</v>
      </c>
      <c r="C58" s="96">
        <f>'INGRESOS 31 DICIEMBRE 2019'!K58</f>
        <v>722859.87</v>
      </c>
      <c r="D58" s="112"/>
      <c r="E58" s="112">
        <f>'EGRESOS 31 DICIEMBRE 2019'!K41+'EGRESOS 31 DICIEMBRE 2019'!K78+'EGRESOS 31 DICIEMBRE 2019'!K42+'EGRESOS 31 DICIEMBRE 2019'!K77+'EGRESOS 31 DICIEMBRE 2019'!K64-30000</f>
        <v>125017.23199999999</v>
      </c>
      <c r="F58" s="112">
        <f>'EGRESOS 31 DICIEMBRE 2019'!K94+'EGRESOS 31 DICIEMBRE 2019'!K96+'EGRESOS 31 DICIEMBRE 2019'!K101+'EGRESOS 31 DICIEMBRE 2019'!K111+'EGRESOS 31 DICIEMBRE 2019'!K112+'EGRESOS 31 DICIEMBRE 2019'!K118-11000</f>
        <v>97418.641999999993</v>
      </c>
      <c r="G58" s="96"/>
      <c r="H58" s="112">
        <f>'EGRESOS 31 DICIEMBRE 2019'!K129+'EGRESOS 31 DICIEMBRE 2019'!K143+3975</f>
        <v>108067.682</v>
      </c>
      <c r="I58" s="112">
        <f>'EGRESOS 31 DICIEMBRE 2019'!K147+'EGRESOS 31 DICIEMBRE 2019'!G160</f>
        <v>21860.210999999999</v>
      </c>
      <c r="J58" s="96"/>
      <c r="K58" s="96"/>
      <c r="L58" s="41">
        <f>D58+E58+F58+G58+H58+I58+J58+K58</f>
        <v>352363.76699999999</v>
      </c>
    </row>
    <row r="59" spans="1:12" s="42" customFormat="1" x14ac:dyDescent="0.2">
      <c r="A59" s="100" t="s">
        <v>334</v>
      </c>
      <c r="B59" s="100" t="s">
        <v>335</v>
      </c>
      <c r="C59" s="109">
        <f t="shared" ref="C59:D59" si="80">C60+C61+C62+C63+C64+C65</f>
        <v>427441.04</v>
      </c>
      <c r="D59" s="209">
        <f t="shared" si="80"/>
        <v>0</v>
      </c>
      <c r="E59" s="209">
        <f t="shared" ref="E59:L59" si="81">E60+E61+E62+E63+E64+E65</f>
        <v>31905.78</v>
      </c>
      <c r="F59" s="209">
        <f t="shared" si="81"/>
        <v>5348.13</v>
      </c>
      <c r="G59" s="109">
        <f t="shared" si="81"/>
        <v>0</v>
      </c>
      <c r="H59" s="209">
        <f t="shared" si="81"/>
        <v>147798.23000000001</v>
      </c>
      <c r="I59" s="209">
        <f t="shared" si="81"/>
        <v>0</v>
      </c>
      <c r="J59" s="109">
        <f t="shared" si="81"/>
        <v>0</v>
      </c>
      <c r="K59" s="109">
        <f t="shared" si="81"/>
        <v>0</v>
      </c>
      <c r="L59" s="110">
        <f t="shared" si="81"/>
        <v>185052.14</v>
      </c>
    </row>
    <row r="60" spans="1:12" s="42" customFormat="1" x14ac:dyDescent="0.2">
      <c r="A60" s="100"/>
      <c r="B60" s="111" t="s">
        <v>897</v>
      </c>
      <c r="C60" s="96">
        <f>'INGRESOS 31 DICIEMBRE 2019'!K60</f>
        <v>375350</v>
      </c>
      <c r="D60" s="112"/>
      <c r="E60" s="112"/>
      <c r="F60" s="112"/>
      <c r="G60" s="96"/>
      <c r="H60" s="112">
        <f>'EGRESOS 31 DICIEMBRE 2019'!K138-3975</f>
        <v>147798.23000000001</v>
      </c>
      <c r="I60" s="112"/>
      <c r="J60" s="96"/>
      <c r="K60" s="96"/>
      <c r="L60" s="41">
        <f t="shared" ref="L60" si="82">D60+E60+F60+G60+H60+I60+J60+K60</f>
        <v>147798.23000000001</v>
      </c>
    </row>
    <row r="61" spans="1:12" s="7" customFormat="1" x14ac:dyDescent="0.2">
      <c r="A61" s="94"/>
      <c r="B61" s="111" t="s">
        <v>884</v>
      </c>
      <c r="C61" s="96">
        <f>'INGRESOS 31 DICIEMBRE 2019'!K61</f>
        <v>52091.040000000001</v>
      </c>
      <c r="D61" s="112"/>
      <c r="E61" s="112">
        <v>31905.78</v>
      </c>
      <c r="F61" s="112">
        <v>5348.13</v>
      </c>
      <c r="G61" s="96"/>
      <c r="H61" s="112"/>
      <c r="I61" s="112"/>
      <c r="J61" s="96"/>
      <c r="K61" s="96"/>
      <c r="L61" s="41">
        <f>D61+E61+F61+G61+H61+I61+J61+K61</f>
        <v>37253.909999999996</v>
      </c>
    </row>
    <row r="62" spans="1:12" s="7" customFormat="1" hidden="1" x14ac:dyDescent="0.2">
      <c r="A62" s="94"/>
      <c r="B62" s="111" t="s">
        <v>336</v>
      </c>
      <c r="C62" s="96"/>
      <c r="D62" s="112"/>
      <c r="E62" s="112"/>
      <c r="F62" s="112"/>
      <c r="G62" s="96"/>
      <c r="H62" s="112"/>
      <c r="I62" s="112"/>
      <c r="J62" s="96"/>
      <c r="K62" s="96"/>
      <c r="L62" s="99"/>
    </row>
    <row r="63" spans="1:12" s="7" customFormat="1" hidden="1" x14ac:dyDescent="0.2">
      <c r="A63" s="94"/>
      <c r="B63" s="111" t="s">
        <v>359</v>
      </c>
      <c r="C63" s="96"/>
      <c r="D63" s="112"/>
      <c r="E63" s="112"/>
      <c r="F63" s="112"/>
      <c r="G63" s="96"/>
      <c r="H63" s="112"/>
      <c r="I63" s="112"/>
      <c r="J63" s="96"/>
      <c r="K63" s="96"/>
      <c r="L63" s="99"/>
    </row>
    <row r="64" spans="1:12" s="7" customFormat="1" hidden="1" x14ac:dyDescent="0.2">
      <c r="A64" s="94"/>
      <c r="B64" s="111" t="s">
        <v>360</v>
      </c>
      <c r="C64" s="96"/>
      <c r="D64" s="112"/>
      <c r="E64" s="112"/>
      <c r="F64" s="112"/>
      <c r="G64" s="96"/>
      <c r="H64" s="112"/>
      <c r="I64" s="112"/>
      <c r="J64" s="96"/>
      <c r="K64" s="96"/>
      <c r="L64" s="99"/>
    </row>
    <row r="65" spans="1:12" s="7" customFormat="1" hidden="1" x14ac:dyDescent="0.2">
      <c r="A65" s="94"/>
      <c r="B65" s="111" t="s">
        <v>337</v>
      </c>
      <c r="C65" s="96"/>
      <c r="D65" s="112"/>
      <c r="E65" s="112"/>
      <c r="F65" s="112"/>
      <c r="G65" s="96"/>
      <c r="H65" s="112"/>
      <c r="I65" s="112"/>
      <c r="J65" s="96"/>
      <c r="K65" s="96"/>
      <c r="L65" s="99"/>
    </row>
    <row r="66" spans="1:12" s="7" customFormat="1" ht="13.5" thickBot="1" x14ac:dyDescent="0.25">
      <c r="A66" s="113"/>
      <c r="B66" s="114"/>
      <c r="C66" s="115"/>
      <c r="D66" s="213"/>
      <c r="E66" s="213"/>
      <c r="F66" s="213"/>
      <c r="G66" s="115"/>
      <c r="H66" s="213"/>
      <c r="I66" s="213"/>
      <c r="J66" s="115"/>
      <c r="K66" s="115"/>
      <c r="L66" s="118"/>
    </row>
    <row r="67" spans="1:12" s="7" customFormat="1" ht="13.5" thickBot="1" x14ac:dyDescent="0.25">
      <c r="A67" s="271" t="s">
        <v>5</v>
      </c>
      <c r="B67" s="272"/>
      <c r="C67" s="47">
        <f t="shared" ref="C67:D67" si="83">C9+C54</f>
        <v>2526511.4270000001</v>
      </c>
      <c r="D67" s="47">
        <f t="shared" si="83"/>
        <v>178762.21599999999</v>
      </c>
      <c r="E67" s="47">
        <f t="shared" ref="E67:L67" si="84">E9+E54</f>
        <v>603441.30100000021</v>
      </c>
      <c r="F67" s="47">
        <f t="shared" si="84"/>
        <v>206792.86200000002</v>
      </c>
      <c r="G67" s="47">
        <f t="shared" si="84"/>
        <v>0</v>
      </c>
      <c r="H67" s="47">
        <f t="shared" si="84"/>
        <v>255865.91200000001</v>
      </c>
      <c r="I67" s="47">
        <f t="shared" si="84"/>
        <v>28173.011999999999</v>
      </c>
      <c r="J67" s="47">
        <f t="shared" si="84"/>
        <v>0</v>
      </c>
      <c r="K67" s="47">
        <f t="shared" si="84"/>
        <v>0</v>
      </c>
      <c r="L67" s="47">
        <f t="shared" si="84"/>
        <v>1273035.3030000003</v>
      </c>
    </row>
    <row r="68" spans="1:12" x14ac:dyDescent="0.2">
      <c r="A68" s="2" t="s">
        <v>901</v>
      </c>
    </row>
    <row r="72" spans="1:12" x14ac:dyDescent="0.2">
      <c r="A72" s="1"/>
      <c r="B72" s="3"/>
      <c r="C72" s="1"/>
      <c r="D72" s="4"/>
      <c r="E72" s="4"/>
      <c r="H72" s="1"/>
      <c r="I72" s="4"/>
      <c r="K72" s="1"/>
    </row>
    <row r="73" spans="1:12" x14ac:dyDescent="0.2">
      <c r="A73" s="3"/>
      <c r="B73" s="3"/>
      <c r="C73" s="3"/>
      <c r="D73" s="85"/>
      <c r="E73" s="85"/>
      <c r="H73" s="3"/>
      <c r="I73" s="4"/>
      <c r="K73" s="1"/>
    </row>
    <row r="74" spans="1:12" x14ac:dyDescent="0.2">
      <c r="A74" s="1"/>
      <c r="B74" s="3"/>
      <c r="C74" s="1"/>
      <c r="D74" s="4"/>
      <c r="E74" s="4"/>
      <c r="H74" s="1"/>
      <c r="I74" s="4"/>
      <c r="K74" s="1"/>
    </row>
    <row r="79" spans="1:12" x14ac:dyDescent="0.2">
      <c r="A79" s="3"/>
      <c r="C79" s="1"/>
    </row>
    <row r="80" spans="1:12" x14ac:dyDescent="0.2">
      <c r="A80" s="3"/>
      <c r="B80" s="1"/>
      <c r="C80" s="3"/>
    </row>
    <row r="81" spans="1:3" x14ac:dyDescent="0.2">
      <c r="A81" s="1"/>
      <c r="B81" s="3"/>
      <c r="C81" s="1"/>
    </row>
    <row r="82" spans="1:3" x14ac:dyDescent="0.2">
      <c r="B82" s="1"/>
    </row>
  </sheetData>
  <mergeCells count="17">
    <mergeCell ref="H7:H8"/>
    <mergeCell ref="I7:I8"/>
    <mergeCell ref="J7:J8"/>
    <mergeCell ref="K7:K8"/>
    <mergeCell ref="A1:L1"/>
    <mergeCell ref="A2:L2"/>
    <mergeCell ref="A3:L3"/>
    <mergeCell ref="A4:L4"/>
    <mergeCell ref="G7:G8"/>
    <mergeCell ref="L7:L8"/>
    <mergeCell ref="A67:B67"/>
    <mergeCell ref="C7:C8"/>
    <mergeCell ref="D7:D8"/>
    <mergeCell ref="E7:E8"/>
    <mergeCell ref="F7:F8"/>
    <mergeCell ref="A7:A8"/>
    <mergeCell ref="B7:B8"/>
  </mergeCells>
  <printOptions horizontalCentered="1"/>
  <pageMargins left="0.27559055118110237" right="0.19685039370078741" top="0.47244094488188981" bottom="0.70866141732283472" header="0.27559055118110237" footer="0.31496062992125984"/>
  <pageSetup paperSize="9" scale="77" orientation="landscape" horizont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U371"/>
  <sheetViews>
    <sheetView topLeftCell="A237" workbookViewId="0">
      <selection activeCell="S359" sqref="S359"/>
    </sheetView>
  </sheetViews>
  <sheetFormatPr baseColWidth="10" defaultColWidth="11.42578125" defaultRowHeight="12" customHeight="1" x14ac:dyDescent="0.2"/>
  <cols>
    <col min="1" max="1" width="2.28515625" style="162" customWidth="1"/>
    <col min="2" max="2" width="4.7109375" style="162" customWidth="1"/>
    <col min="3" max="3" width="5.28515625" style="162" customWidth="1"/>
    <col min="4" max="4" width="5.7109375" style="162" customWidth="1"/>
    <col min="5" max="5" width="6.28515625" style="162" customWidth="1"/>
    <col min="6" max="6" width="24.7109375" style="162" customWidth="1"/>
    <col min="7" max="7" width="9.85546875" style="162" hidden="1" customWidth="1"/>
    <col min="8" max="8" width="1.7109375" style="162" hidden="1" customWidth="1"/>
    <col min="9" max="9" width="9.7109375" style="162" hidden="1" customWidth="1"/>
    <col min="10" max="10" width="1.7109375" style="162" hidden="1" customWidth="1"/>
    <col min="11" max="11" width="74.5703125" style="162" hidden="1" customWidth="1"/>
    <col min="12" max="12" width="11.42578125" style="245" hidden="1" customWidth="1"/>
    <col min="13" max="13" width="12.42578125" style="246" bestFit="1" customWidth="1"/>
    <col min="14" max="15" width="11.42578125" style="158"/>
    <col min="16" max="16" width="17" style="158" customWidth="1"/>
    <col min="17" max="16384" width="11.42578125" style="159"/>
  </cols>
  <sheetData>
    <row r="1" spans="1:16" ht="15" hidden="1" customHeight="1" x14ac:dyDescent="0.2">
      <c r="A1" s="293" t="s">
        <v>373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</row>
    <row r="2" spans="1:16" ht="15" hidden="1" customHeight="1" x14ac:dyDescent="0.2">
      <c r="A2" s="247"/>
      <c r="B2" s="247"/>
      <c r="C2" s="247"/>
      <c r="D2" s="247"/>
      <c r="E2" s="247"/>
      <c r="F2" s="247"/>
      <c r="G2" s="160" t="s">
        <v>374</v>
      </c>
      <c r="H2" s="160"/>
      <c r="I2" s="160" t="s">
        <v>374</v>
      </c>
      <c r="J2" s="160"/>
      <c r="K2" s="248"/>
    </row>
    <row r="3" spans="1:16" ht="25.5" customHeight="1" thickBot="1" x14ac:dyDescent="0.25">
      <c r="A3" s="294" t="s">
        <v>375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161"/>
      <c r="O3" s="161"/>
      <c r="P3" s="161"/>
    </row>
    <row r="4" spans="1:16" ht="12" customHeight="1" x14ac:dyDescent="0.2">
      <c r="A4" s="166"/>
      <c r="B4" s="166"/>
      <c r="C4" s="166"/>
      <c r="D4" s="166"/>
      <c r="E4" s="166"/>
      <c r="F4" s="166"/>
      <c r="K4" s="166"/>
    </row>
    <row r="5" spans="1:16" s="165" customFormat="1" ht="12" customHeight="1" x14ac:dyDescent="0.2">
      <c r="A5" s="168" t="s">
        <v>376</v>
      </c>
      <c r="B5" s="164" t="s">
        <v>377</v>
      </c>
      <c r="C5" s="164"/>
      <c r="D5" s="164"/>
      <c r="E5" s="164"/>
      <c r="F5" s="164"/>
      <c r="G5" s="164"/>
      <c r="H5" s="164"/>
      <c r="I5" s="164"/>
      <c r="J5" s="164"/>
      <c r="K5" s="164"/>
      <c r="L5" s="245"/>
      <c r="M5" s="249">
        <f>M7+M161+M191</f>
        <v>1017169.3910000001</v>
      </c>
      <c r="N5" s="163"/>
      <c r="O5" s="163"/>
      <c r="P5" s="163"/>
    </row>
    <row r="6" spans="1:16" ht="12" customHeight="1" x14ac:dyDescent="0.2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</row>
    <row r="7" spans="1:16" ht="12" customHeight="1" x14ac:dyDescent="0.2">
      <c r="A7" s="166"/>
      <c r="B7" s="168" t="s">
        <v>378</v>
      </c>
      <c r="C7" s="164" t="s">
        <v>379</v>
      </c>
      <c r="D7" s="164"/>
      <c r="E7" s="164"/>
      <c r="F7" s="164"/>
      <c r="G7" s="166"/>
      <c r="H7" s="166"/>
      <c r="I7" s="166"/>
      <c r="J7" s="166"/>
      <c r="K7" s="166"/>
      <c r="M7" s="249">
        <f>M9+M47</f>
        <v>988996.37900000007</v>
      </c>
    </row>
    <row r="8" spans="1:16" ht="12" customHeight="1" x14ac:dyDescent="0.2">
      <c r="A8" s="166"/>
      <c r="B8" s="166"/>
      <c r="C8" s="166"/>
      <c r="D8" s="166"/>
      <c r="E8" s="166"/>
      <c r="F8" s="166"/>
      <c r="G8" s="166"/>
      <c r="H8" s="166"/>
      <c r="I8" s="166"/>
      <c r="J8" s="166"/>
      <c r="K8" s="166"/>
    </row>
    <row r="9" spans="1:16" ht="12" customHeight="1" x14ac:dyDescent="0.2">
      <c r="A9" s="166"/>
      <c r="B9" s="166"/>
      <c r="C9" s="168" t="s">
        <v>380</v>
      </c>
      <c r="D9" s="164" t="s">
        <v>366</v>
      </c>
      <c r="E9" s="164"/>
      <c r="G9" s="168" t="s">
        <v>380</v>
      </c>
      <c r="H9" s="168"/>
      <c r="I9" s="168">
        <v>0</v>
      </c>
      <c r="J9" s="168"/>
      <c r="K9" s="170" t="s">
        <v>366</v>
      </c>
      <c r="M9" s="249">
        <f>M11+M33</f>
        <v>178762.21600000001</v>
      </c>
    </row>
    <row r="10" spans="1:16" ht="12" customHeight="1" x14ac:dyDescent="0.2">
      <c r="A10" s="166"/>
      <c r="B10" s="166"/>
      <c r="C10" s="166"/>
      <c r="D10" s="166"/>
      <c r="E10" s="166"/>
      <c r="G10" s="166"/>
      <c r="H10" s="166"/>
      <c r="I10" s="166"/>
      <c r="J10" s="166"/>
      <c r="K10" s="166"/>
    </row>
    <row r="11" spans="1:16" ht="12" customHeight="1" x14ac:dyDescent="0.2">
      <c r="A11" s="166"/>
      <c r="B11" s="166"/>
      <c r="C11" s="166"/>
      <c r="D11" s="167" t="s">
        <v>381</v>
      </c>
      <c r="E11" s="166" t="s">
        <v>382</v>
      </c>
      <c r="G11" s="166"/>
      <c r="H11" s="166"/>
      <c r="I11" s="166"/>
      <c r="J11" s="166"/>
      <c r="K11" s="166"/>
      <c r="M11" s="246">
        <f>L12+L18+L24+L30</f>
        <v>151981.58900000001</v>
      </c>
    </row>
    <row r="12" spans="1:16" ht="12" hidden="1" customHeight="1" x14ac:dyDescent="0.35">
      <c r="A12" s="166"/>
      <c r="B12" s="166"/>
      <c r="C12" s="166"/>
      <c r="D12" s="166"/>
      <c r="E12" s="166"/>
      <c r="G12" s="168" t="s">
        <v>381</v>
      </c>
      <c r="H12" s="168"/>
      <c r="I12" s="168" t="s">
        <v>383</v>
      </c>
      <c r="J12" s="168"/>
      <c r="K12" s="170" t="s">
        <v>384</v>
      </c>
      <c r="L12" s="250">
        <f>SUM(L13:L17)</f>
        <v>138516.08000000002</v>
      </c>
    </row>
    <row r="13" spans="1:16" ht="12" hidden="1" customHeight="1" x14ac:dyDescent="0.2">
      <c r="A13" s="166"/>
      <c r="B13" s="166"/>
      <c r="C13" s="166"/>
      <c r="D13" s="166"/>
      <c r="E13" s="166"/>
      <c r="G13" s="167" t="s">
        <v>381</v>
      </c>
      <c r="H13" s="167"/>
      <c r="I13" s="167" t="s">
        <v>70</v>
      </c>
      <c r="J13" s="167"/>
      <c r="K13" s="166" t="s">
        <v>385</v>
      </c>
      <c r="L13" s="245">
        <f>'EGRESOS 31 DICIEMBRE 2019'!K11</f>
        <v>0</v>
      </c>
    </row>
    <row r="14" spans="1:16" ht="12" hidden="1" customHeight="1" x14ac:dyDescent="0.2">
      <c r="A14" s="166"/>
      <c r="B14" s="166"/>
      <c r="C14" s="166"/>
      <c r="D14" s="166"/>
      <c r="E14" s="166"/>
      <c r="G14" s="167" t="s">
        <v>381</v>
      </c>
      <c r="H14" s="167"/>
      <c r="I14" s="167" t="s">
        <v>72</v>
      </c>
      <c r="J14" s="167"/>
      <c r="K14" s="166" t="s">
        <v>386</v>
      </c>
      <c r="L14" s="245">
        <f>'EGRESOS 31 DICIEMBRE 2019'!K12</f>
        <v>138516.08000000002</v>
      </c>
    </row>
    <row r="15" spans="1:16" ht="12" hidden="1" customHeight="1" x14ac:dyDescent="0.2">
      <c r="A15" s="166"/>
      <c r="B15" s="166"/>
      <c r="C15" s="166"/>
      <c r="D15" s="166"/>
      <c r="E15" s="166"/>
      <c r="G15" s="167" t="s">
        <v>381</v>
      </c>
      <c r="H15" s="167"/>
      <c r="I15" s="167" t="s">
        <v>350</v>
      </c>
      <c r="J15" s="167"/>
      <c r="K15" s="166" t="s">
        <v>387</v>
      </c>
      <c r="L15" s="245">
        <f>'EGRESOS 31 DICIEMBRE 2019'!K13</f>
        <v>0</v>
      </c>
    </row>
    <row r="16" spans="1:16" ht="12" hidden="1" customHeight="1" x14ac:dyDescent="0.2">
      <c r="A16" s="166"/>
      <c r="B16" s="166"/>
      <c r="C16" s="166"/>
      <c r="D16" s="166"/>
      <c r="E16" s="166"/>
      <c r="G16" s="167" t="s">
        <v>381</v>
      </c>
      <c r="H16" s="167"/>
      <c r="I16" s="167" t="s">
        <v>388</v>
      </c>
      <c r="J16" s="167"/>
      <c r="K16" s="166" t="s">
        <v>389</v>
      </c>
    </row>
    <row r="17" spans="1:12" ht="12" hidden="1" customHeight="1" x14ac:dyDescent="0.35">
      <c r="A17" s="166"/>
      <c r="B17" s="166"/>
      <c r="C17" s="166"/>
      <c r="D17" s="166"/>
      <c r="E17" s="166"/>
      <c r="G17" s="167" t="s">
        <v>381</v>
      </c>
      <c r="H17" s="167"/>
      <c r="I17" s="167" t="s">
        <v>390</v>
      </c>
      <c r="J17" s="167"/>
      <c r="K17" s="166" t="s">
        <v>391</v>
      </c>
      <c r="L17" s="250"/>
    </row>
    <row r="18" spans="1:12" ht="12" hidden="1" customHeight="1" x14ac:dyDescent="0.35">
      <c r="A18" s="166"/>
      <c r="B18" s="166"/>
      <c r="C18" s="166"/>
      <c r="D18" s="166"/>
      <c r="E18" s="166"/>
      <c r="G18" s="168" t="s">
        <v>381</v>
      </c>
      <c r="H18" s="168"/>
      <c r="I18" s="168" t="s">
        <v>392</v>
      </c>
      <c r="J18" s="168"/>
      <c r="K18" s="170" t="s">
        <v>393</v>
      </c>
      <c r="L18" s="250">
        <f>SUM(L19:L23)</f>
        <v>1904.1290000000001</v>
      </c>
    </row>
    <row r="19" spans="1:12" ht="12" hidden="1" customHeight="1" x14ac:dyDescent="0.2">
      <c r="A19" s="166"/>
      <c r="B19" s="166"/>
      <c r="C19" s="166"/>
      <c r="D19" s="166"/>
      <c r="E19" s="166"/>
      <c r="G19" s="167" t="s">
        <v>381</v>
      </c>
      <c r="H19" s="167"/>
      <c r="I19" s="167" t="s">
        <v>75</v>
      </c>
      <c r="J19" s="167"/>
      <c r="K19" s="166" t="s">
        <v>394</v>
      </c>
      <c r="L19" s="245">
        <f>'EGRESOS 31 DICIEMBRE 2019'!K15</f>
        <v>0</v>
      </c>
    </row>
    <row r="20" spans="1:12" ht="12" hidden="1" customHeight="1" x14ac:dyDescent="0.2">
      <c r="A20" s="166"/>
      <c r="B20" s="166"/>
      <c r="C20" s="166"/>
      <c r="D20" s="166"/>
      <c r="E20" s="166"/>
      <c r="G20" s="167" t="s">
        <v>381</v>
      </c>
      <c r="H20" s="167"/>
      <c r="I20" s="167" t="s">
        <v>395</v>
      </c>
      <c r="J20" s="167"/>
      <c r="K20" s="166" t="s">
        <v>396</v>
      </c>
    </row>
    <row r="21" spans="1:12" ht="12" hidden="1" customHeight="1" x14ac:dyDescent="0.2">
      <c r="A21" s="166"/>
      <c r="B21" s="166"/>
      <c r="C21" s="166"/>
      <c r="D21" s="166"/>
      <c r="E21" s="166"/>
      <c r="G21" s="167" t="s">
        <v>381</v>
      </c>
      <c r="H21" s="167"/>
      <c r="I21" s="167" t="s">
        <v>397</v>
      </c>
      <c r="J21" s="167"/>
      <c r="K21" s="166" t="s">
        <v>398</v>
      </c>
    </row>
    <row r="22" spans="1:12" ht="12" hidden="1" customHeight="1" x14ac:dyDescent="0.2">
      <c r="A22" s="166"/>
      <c r="B22" s="166"/>
      <c r="C22" s="166"/>
      <c r="D22" s="166"/>
      <c r="E22" s="166"/>
      <c r="G22" s="167" t="s">
        <v>381</v>
      </c>
      <c r="H22" s="167"/>
      <c r="I22" s="167" t="s">
        <v>399</v>
      </c>
      <c r="J22" s="167"/>
      <c r="K22" s="166" t="s">
        <v>400</v>
      </c>
    </row>
    <row r="23" spans="1:12" ht="12" hidden="1" customHeight="1" x14ac:dyDescent="0.2">
      <c r="A23" s="166"/>
      <c r="B23" s="166"/>
      <c r="C23" s="166"/>
      <c r="D23" s="166"/>
      <c r="E23" s="166"/>
      <c r="G23" s="167" t="s">
        <v>381</v>
      </c>
      <c r="H23" s="167"/>
      <c r="I23" s="167" t="s">
        <v>77</v>
      </c>
      <c r="J23" s="167"/>
      <c r="K23" s="166" t="s">
        <v>401</v>
      </c>
      <c r="L23" s="245">
        <f>'EGRESOS 31 DICIEMBRE 2019'!K16</f>
        <v>1904.1290000000001</v>
      </c>
    </row>
    <row r="24" spans="1:12" ht="12" hidden="1" customHeight="1" x14ac:dyDescent="0.35">
      <c r="A24" s="166"/>
      <c r="B24" s="166"/>
      <c r="C24" s="166"/>
      <c r="D24" s="166"/>
      <c r="E24" s="166"/>
      <c r="G24" s="168" t="s">
        <v>381</v>
      </c>
      <c r="H24" s="168"/>
      <c r="I24" s="168" t="s">
        <v>402</v>
      </c>
      <c r="J24" s="168"/>
      <c r="K24" s="170" t="s">
        <v>403</v>
      </c>
      <c r="L24" s="250">
        <f>SUM(L25:L29)</f>
        <v>11561.38</v>
      </c>
    </row>
    <row r="25" spans="1:12" ht="12" hidden="1" customHeight="1" x14ac:dyDescent="0.2">
      <c r="A25" s="166"/>
      <c r="B25" s="166"/>
      <c r="C25" s="166"/>
      <c r="D25" s="166"/>
      <c r="E25" s="166"/>
      <c r="G25" s="167" t="s">
        <v>381</v>
      </c>
      <c r="H25" s="167"/>
      <c r="I25" s="167" t="s">
        <v>80</v>
      </c>
      <c r="J25" s="167"/>
      <c r="K25" s="166" t="s">
        <v>404</v>
      </c>
      <c r="L25" s="245">
        <f>'EGRESOS 31 DICIEMBRE 2019'!K18</f>
        <v>0</v>
      </c>
    </row>
    <row r="26" spans="1:12" ht="12" hidden="1" customHeight="1" x14ac:dyDescent="0.2">
      <c r="A26" s="166"/>
      <c r="B26" s="166"/>
      <c r="C26" s="166"/>
      <c r="D26" s="166"/>
      <c r="E26" s="166"/>
      <c r="G26" s="167" t="s">
        <v>381</v>
      </c>
      <c r="H26" s="167"/>
      <c r="I26" s="167" t="s">
        <v>82</v>
      </c>
      <c r="J26" s="167"/>
      <c r="K26" s="166" t="s">
        <v>405</v>
      </c>
      <c r="L26" s="245">
        <f>'EGRESOS 31 DICIEMBRE 2019'!K19</f>
        <v>0</v>
      </c>
    </row>
    <row r="27" spans="1:12" ht="12" hidden="1" customHeight="1" x14ac:dyDescent="0.2">
      <c r="A27" s="166"/>
      <c r="B27" s="166"/>
      <c r="C27" s="166"/>
      <c r="D27" s="166"/>
      <c r="E27" s="166"/>
      <c r="G27" s="167" t="s">
        <v>381</v>
      </c>
      <c r="H27" s="167"/>
      <c r="I27" s="167" t="s">
        <v>84</v>
      </c>
      <c r="J27" s="167"/>
      <c r="K27" s="166" t="s">
        <v>85</v>
      </c>
      <c r="L27" s="245">
        <f>'EGRESOS 31 DICIEMBRE 2019'!K20</f>
        <v>11561.38</v>
      </c>
    </row>
    <row r="28" spans="1:12" ht="12" hidden="1" customHeight="1" x14ac:dyDescent="0.2">
      <c r="A28" s="166"/>
      <c r="B28" s="166"/>
      <c r="C28" s="166"/>
      <c r="D28" s="166"/>
      <c r="E28" s="166"/>
      <c r="G28" s="167" t="s">
        <v>381</v>
      </c>
      <c r="H28" s="167"/>
      <c r="I28" s="167" t="s">
        <v>86</v>
      </c>
      <c r="J28" s="167"/>
      <c r="K28" s="166" t="s">
        <v>406</v>
      </c>
      <c r="L28" s="245">
        <f>'EGRESOS 31 DICIEMBRE 2019'!K21</f>
        <v>0</v>
      </c>
    </row>
    <row r="29" spans="1:12" ht="12" hidden="1" customHeight="1" x14ac:dyDescent="0.2">
      <c r="A29" s="166"/>
      <c r="B29" s="166"/>
      <c r="C29" s="166"/>
      <c r="D29" s="166"/>
      <c r="E29" s="166"/>
      <c r="G29" s="167" t="s">
        <v>381</v>
      </c>
      <c r="H29" s="167"/>
      <c r="I29" s="167" t="s">
        <v>88</v>
      </c>
      <c r="J29" s="167"/>
      <c r="K29" s="166" t="s">
        <v>407</v>
      </c>
      <c r="L29" s="245">
        <f>'EGRESOS 31 DICIEMBRE 2019'!K22</f>
        <v>0</v>
      </c>
    </row>
    <row r="30" spans="1:12" ht="12" hidden="1" customHeight="1" x14ac:dyDescent="0.2">
      <c r="A30" s="166"/>
      <c r="B30" s="166"/>
      <c r="C30" s="166"/>
      <c r="D30" s="166"/>
      <c r="E30" s="166"/>
      <c r="G30" s="168" t="s">
        <v>381</v>
      </c>
      <c r="H30" s="168"/>
      <c r="I30" s="168" t="s">
        <v>102</v>
      </c>
      <c r="J30" s="168"/>
      <c r="K30" s="170" t="s">
        <v>103</v>
      </c>
    </row>
    <row r="31" spans="1:12" ht="12" hidden="1" customHeight="1" x14ac:dyDescent="0.2">
      <c r="A31" s="166"/>
      <c r="B31" s="166"/>
      <c r="C31" s="166"/>
      <c r="D31" s="166"/>
      <c r="E31" s="166"/>
      <c r="G31" s="167" t="s">
        <v>381</v>
      </c>
      <c r="H31" s="167"/>
      <c r="I31" s="167" t="s">
        <v>104</v>
      </c>
      <c r="J31" s="167"/>
      <c r="K31" s="166" t="s">
        <v>408</v>
      </c>
    </row>
    <row r="32" spans="1:12" ht="12" hidden="1" customHeight="1" x14ac:dyDescent="0.2">
      <c r="A32" s="166"/>
      <c r="B32" s="166"/>
      <c r="C32" s="166"/>
      <c r="D32" s="166"/>
      <c r="E32" s="166"/>
      <c r="G32" s="167" t="s">
        <v>381</v>
      </c>
      <c r="H32" s="167"/>
      <c r="I32" s="167" t="s">
        <v>409</v>
      </c>
      <c r="J32" s="167"/>
      <c r="K32" s="166" t="s">
        <v>410</v>
      </c>
    </row>
    <row r="33" spans="1:13" ht="12" customHeight="1" x14ac:dyDescent="0.2">
      <c r="A33" s="166"/>
      <c r="B33" s="166"/>
      <c r="C33" s="166"/>
      <c r="D33" s="167" t="s">
        <v>411</v>
      </c>
      <c r="E33" s="166" t="s">
        <v>412</v>
      </c>
      <c r="G33" s="167" t="s">
        <v>413</v>
      </c>
      <c r="H33" s="167"/>
      <c r="I33" s="166"/>
      <c r="J33" s="166"/>
      <c r="K33" s="166"/>
      <c r="M33" s="246">
        <f>L34+L40</f>
        <v>26780.627</v>
      </c>
    </row>
    <row r="34" spans="1:13" ht="12" hidden="1" customHeight="1" x14ac:dyDescent="0.35">
      <c r="A34" s="166"/>
      <c r="B34" s="166"/>
      <c r="C34" s="166"/>
      <c r="D34" s="166"/>
      <c r="E34" s="167"/>
      <c r="G34" s="168" t="s">
        <v>411</v>
      </c>
      <c r="H34" s="168"/>
      <c r="I34" s="168" t="s">
        <v>414</v>
      </c>
      <c r="J34" s="168"/>
      <c r="K34" s="170" t="s">
        <v>415</v>
      </c>
      <c r="L34" s="250">
        <f>SUM(L35:L39)</f>
        <v>13508.08</v>
      </c>
    </row>
    <row r="35" spans="1:13" ht="12" hidden="1" customHeight="1" x14ac:dyDescent="0.2">
      <c r="A35" s="166"/>
      <c r="B35" s="166"/>
      <c r="C35" s="166"/>
      <c r="D35" s="166"/>
      <c r="E35" s="167"/>
      <c r="G35" s="167" t="s">
        <v>411</v>
      </c>
      <c r="H35" s="167"/>
      <c r="I35" s="167" t="s">
        <v>91</v>
      </c>
      <c r="J35" s="167"/>
      <c r="K35" s="166" t="s">
        <v>416</v>
      </c>
      <c r="L35" s="245">
        <f>'EGRESOS 31 DICIEMBRE 2019'!K24</f>
        <v>12815.36</v>
      </c>
    </row>
    <row r="36" spans="1:13" ht="12" hidden="1" customHeight="1" x14ac:dyDescent="0.2">
      <c r="A36" s="166"/>
      <c r="B36" s="166"/>
      <c r="C36" s="166"/>
      <c r="D36" s="166"/>
      <c r="E36" s="167"/>
      <c r="G36" s="167" t="s">
        <v>411</v>
      </c>
      <c r="H36" s="167"/>
      <c r="I36" s="167" t="s">
        <v>417</v>
      </c>
      <c r="J36" s="167"/>
      <c r="K36" s="166" t="s">
        <v>418</v>
      </c>
    </row>
    <row r="37" spans="1:13" ht="12" hidden="1" customHeight="1" x14ac:dyDescent="0.2">
      <c r="A37" s="166"/>
      <c r="B37" s="166"/>
      <c r="C37" s="166"/>
      <c r="D37" s="166"/>
      <c r="E37" s="167"/>
      <c r="G37" s="167" t="s">
        <v>411</v>
      </c>
      <c r="H37" s="167"/>
      <c r="I37" s="167" t="s">
        <v>419</v>
      </c>
      <c r="J37" s="167"/>
      <c r="K37" s="166" t="s">
        <v>420</v>
      </c>
    </row>
    <row r="38" spans="1:13" ht="12" hidden="1" customHeight="1" x14ac:dyDescent="0.2">
      <c r="A38" s="166"/>
      <c r="B38" s="166"/>
      <c r="C38" s="166"/>
      <c r="D38" s="166"/>
      <c r="E38" s="167"/>
      <c r="G38" s="167" t="s">
        <v>411</v>
      </c>
      <c r="H38" s="167"/>
      <c r="I38" s="167" t="s">
        <v>421</v>
      </c>
      <c r="J38" s="167"/>
      <c r="K38" s="166" t="s">
        <v>422</v>
      </c>
    </row>
    <row r="39" spans="1:13" ht="12" hidden="1" customHeight="1" x14ac:dyDescent="0.2">
      <c r="A39" s="166"/>
      <c r="B39" s="166"/>
      <c r="C39" s="166"/>
      <c r="D39" s="166"/>
      <c r="E39" s="167"/>
      <c r="G39" s="167" t="s">
        <v>411</v>
      </c>
      <c r="H39" s="167"/>
      <c r="I39" s="167" t="s">
        <v>93</v>
      </c>
      <c r="J39" s="167"/>
      <c r="K39" s="166" t="s">
        <v>423</v>
      </c>
      <c r="L39" s="245">
        <f>'EGRESOS 31 DICIEMBRE 2019'!K25</f>
        <v>692.72</v>
      </c>
    </row>
    <row r="40" spans="1:13" ht="12" hidden="1" customHeight="1" x14ac:dyDescent="0.35">
      <c r="A40" s="166"/>
      <c r="B40" s="166"/>
      <c r="C40" s="166"/>
      <c r="D40" s="166"/>
      <c r="E40" s="167"/>
      <c r="G40" s="168" t="s">
        <v>411</v>
      </c>
      <c r="H40" s="168"/>
      <c r="I40" s="168" t="s">
        <v>424</v>
      </c>
      <c r="J40" s="168"/>
      <c r="K40" s="170" t="s">
        <v>425</v>
      </c>
      <c r="L40" s="250">
        <f>SUM(L41:L45)</f>
        <v>13272.546999999999</v>
      </c>
    </row>
    <row r="41" spans="1:13" ht="12" hidden="1" customHeight="1" x14ac:dyDescent="0.2">
      <c r="A41" s="166"/>
      <c r="B41" s="166"/>
      <c r="C41" s="166"/>
      <c r="D41" s="166"/>
      <c r="E41" s="167"/>
      <c r="G41" s="167" t="s">
        <v>411</v>
      </c>
      <c r="H41" s="167"/>
      <c r="I41" s="167" t="s">
        <v>96</v>
      </c>
      <c r="J41" s="167"/>
      <c r="K41" s="166" t="s">
        <v>426</v>
      </c>
      <c r="L41" s="245">
        <f>'EGRESOS 31 DICIEMBRE 2019'!K27</f>
        <v>7038.058</v>
      </c>
    </row>
    <row r="42" spans="1:13" ht="12" hidden="1" customHeight="1" x14ac:dyDescent="0.2">
      <c r="A42" s="166"/>
      <c r="B42" s="166"/>
      <c r="C42" s="166"/>
      <c r="D42" s="166"/>
      <c r="E42" s="167"/>
      <c r="G42" s="167" t="s">
        <v>411</v>
      </c>
      <c r="H42" s="167"/>
      <c r="I42" s="167" t="s">
        <v>97</v>
      </c>
      <c r="J42" s="167"/>
      <c r="K42" s="166" t="s">
        <v>427</v>
      </c>
      <c r="L42" s="245">
        <f>'EGRESOS 31 DICIEMBRE 2019'!K28</f>
        <v>2078.163</v>
      </c>
    </row>
    <row r="43" spans="1:13" ht="12" hidden="1" customHeight="1" x14ac:dyDescent="0.2">
      <c r="A43" s="166"/>
      <c r="B43" s="166"/>
      <c r="C43" s="166"/>
      <c r="D43" s="166"/>
      <c r="E43" s="167"/>
      <c r="G43" s="167" t="s">
        <v>411</v>
      </c>
      <c r="H43" s="167"/>
      <c r="I43" s="167" t="s">
        <v>99</v>
      </c>
      <c r="J43" s="167"/>
      <c r="K43" s="166" t="s">
        <v>428</v>
      </c>
      <c r="L43" s="245">
        <f>'EGRESOS 31 DICIEMBRE 2019'!K29</f>
        <v>4156.326</v>
      </c>
    </row>
    <row r="44" spans="1:13" ht="12" hidden="1" customHeight="1" x14ac:dyDescent="0.2">
      <c r="A44" s="166"/>
      <c r="B44" s="166"/>
      <c r="C44" s="166"/>
      <c r="D44" s="166"/>
      <c r="E44" s="166"/>
      <c r="G44" s="167" t="s">
        <v>411</v>
      </c>
      <c r="H44" s="167"/>
      <c r="I44" s="167" t="s">
        <v>429</v>
      </c>
      <c r="J44" s="167"/>
      <c r="K44" s="166" t="s">
        <v>430</v>
      </c>
    </row>
    <row r="45" spans="1:13" ht="12" hidden="1" customHeight="1" x14ac:dyDescent="0.2">
      <c r="A45" s="166"/>
      <c r="B45" s="166"/>
      <c r="C45" s="166"/>
      <c r="D45" s="166"/>
      <c r="E45" s="166"/>
      <c r="G45" s="167" t="s">
        <v>411</v>
      </c>
      <c r="H45" s="167"/>
      <c r="I45" s="167" t="s">
        <v>101</v>
      </c>
      <c r="J45" s="167"/>
      <c r="K45" s="166" t="s">
        <v>431</v>
      </c>
      <c r="L45" s="245">
        <f>'EGRESOS 31 DICIEMBRE 2019'!K30</f>
        <v>0</v>
      </c>
    </row>
    <row r="46" spans="1:13" ht="12" customHeight="1" x14ac:dyDescent="0.2">
      <c r="A46" s="166"/>
      <c r="B46" s="166"/>
      <c r="E46" s="164"/>
      <c r="G46" s="167" t="s">
        <v>413</v>
      </c>
      <c r="H46" s="167"/>
      <c r="I46" s="166"/>
      <c r="J46" s="166"/>
      <c r="K46" s="166"/>
    </row>
    <row r="47" spans="1:13" ht="12" customHeight="1" x14ac:dyDescent="0.2">
      <c r="A47" s="166"/>
      <c r="B47" s="166"/>
      <c r="C47" s="168" t="s">
        <v>432</v>
      </c>
      <c r="D47" s="164" t="s">
        <v>433</v>
      </c>
      <c r="E47" s="164"/>
      <c r="G47" s="168" t="s">
        <v>432</v>
      </c>
      <c r="H47" s="168"/>
      <c r="I47" s="168">
        <v>1</v>
      </c>
      <c r="J47" s="168"/>
      <c r="K47" s="170" t="s">
        <v>434</v>
      </c>
      <c r="M47" s="249">
        <f>L49+L55+L61+L69+L78+L83+L87+L91+L102+L112+L118+L123+L131+L134+L139+L151+L158</f>
        <v>810234.16300000006</v>
      </c>
    </row>
    <row r="48" spans="1:13" ht="12" hidden="1" customHeight="1" x14ac:dyDescent="0.2">
      <c r="A48" s="166"/>
      <c r="B48" s="166"/>
      <c r="C48" s="166"/>
      <c r="D48" s="166" t="s">
        <v>413</v>
      </c>
      <c r="E48" s="166"/>
      <c r="G48" s="167" t="s">
        <v>413</v>
      </c>
      <c r="H48" s="167"/>
      <c r="I48" s="168"/>
      <c r="J48" s="168"/>
      <c r="K48" s="164"/>
    </row>
    <row r="49" spans="1:12" ht="12" hidden="1" customHeight="1" x14ac:dyDescent="0.35">
      <c r="A49" s="166"/>
      <c r="B49" s="166"/>
      <c r="C49" s="166"/>
      <c r="D49" s="166"/>
      <c r="E49" s="166"/>
      <c r="G49" s="168" t="s">
        <v>432</v>
      </c>
      <c r="H49" s="168"/>
      <c r="I49" s="168" t="s">
        <v>435</v>
      </c>
      <c r="J49" s="168"/>
      <c r="K49" s="170" t="s">
        <v>436</v>
      </c>
      <c r="L49" s="250">
        <f>SUM(L50:L54)</f>
        <v>13320.66</v>
      </c>
    </row>
    <row r="50" spans="1:12" ht="12" hidden="1" customHeight="1" x14ac:dyDescent="0.2">
      <c r="A50" s="166"/>
      <c r="B50" s="166"/>
      <c r="C50" s="166"/>
      <c r="D50" s="166"/>
      <c r="E50" s="166"/>
      <c r="G50" s="167" t="s">
        <v>432</v>
      </c>
      <c r="H50" s="167"/>
      <c r="I50" s="167" t="s">
        <v>108</v>
      </c>
      <c r="J50" s="167"/>
      <c r="K50" s="166" t="s">
        <v>437</v>
      </c>
      <c r="L50" s="245">
        <f>'EGRESOS 31 DICIEMBRE 2019'!K35</f>
        <v>11320.66</v>
      </c>
    </row>
    <row r="51" spans="1:12" ht="12" hidden="1" customHeight="1" x14ac:dyDescent="0.2">
      <c r="A51" s="166"/>
      <c r="B51" s="166"/>
      <c r="C51" s="166"/>
      <c r="D51" s="166"/>
      <c r="E51" s="166"/>
      <c r="G51" s="167" t="s">
        <v>432</v>
      </c>
      <c r="H51" s="167"/>
      <c r="I51" s="167" t="s">
        <v>110</v>
      </c>
      <c r="J51" s="167"/>
      <c r="K51" s="166" t="s">
        <v>438</v>
      </c>
      <c r="L51" s="245">
        <f>'EGRESOS 31 DICIEMBRE 2019'!K36</f>
        <v>2000</v>
      </c>
    </row>
    <row r="52" spans="1:12" ht="12" hidden="1" customHeight="1" x14ac:dyDescent="0.2">
      <c r="A52" s="166"/>
      <c r="B52" s="166"/>
      <c r="C52" s="166"/>
      <c r="D52" s="166"/>
      <c r="E52" s="166"/>
      <c r="G52" s="167" t="s">
        <v>432</v>
      </c>
      <c r="H52" s="167"/>
      <c r="I52" s="167" t="s">
        <v>319</v>
      </c>
      <c r="J52" s="167"/>
      <c r="K52" s="166" t="s">
        <v>439</v>
      </c>
      <c r="L52" s="245">
        <f>'EGRESOS 31 DICIEMBRE 2019'!K37</f>
        <v>0</v>
      </c>
    </row>
    <row r="53" spans="1:12" ht="12" hidden="1" customHeight="1" x14ac:dyDescent="0.2">
      <c r="A53" s="166"/>
      <c r="B53" s="166"/>
      <c r="C53" s="166"/>
      <c r="D53" s="166"/>
      <c r="E53" s="166"/>
      <c r="G53" s="167" t="s">
        <v>432</v>
      </c>
      <c r="H53" s="167"/>
      <c r="I53" s="167" t="s">
        <v>112</v>
      </c>
      <c r="J53" s="167"/>
      <c r="K53" s="166" t="s">
        <v>440</v>
      </c>
      <c r="L53" s="245">
        <f>'EGRESOS 31 DICIEMBRE 2019'!K38</f>
        <v>0</v>
      </c>
    </row>
    <row r="54" spans="1:12" ht="12" hidden="1" customHeight="1" x14ac:dyDescent="0.2">
      <c r="A54" s="166"/>
      <c r="B54" s="166"/>
      <c r="C54" s="166"/>
      <c r="D54" s="166"/>
      <c r="E54" s="166"/>
      <c r="G54" s="167" t="s">
        <v>432</v>
      </c>
      <c r="H54" s="167"/>
      <c r="I54" s="167" t="s">
        <v>114</v>
      </c>
      <c r="J54" s="167"/>
      <c r="K54" s="166" t="s">
        <v>441</v>
      </c>
      <c r="L54" s="245">
        <f>'EGRESOS 31 DICIEMBRE 2019'!K39</f>
        <v>0</v>
      </c>
    </row>
    <row r="55" spans="1:12" ht="12" hidden="1" customHeight="1" x14ac:dyDescent="0.35">
      <c r="A55" s="166"/>
      <c r="B55" s="166"/>
      <c r="C55" s="166"/>
      <c r="D55" s="166"/>
      <c r="E55" s="166"/>
      <c r="G55" s="168" t="s">
        <v>432</v>
      </c>
      <c r="H55" s="168"/>
      <c r="I55" s="168" t="s">
        <v>442</v>
      </c>
      <c r="J55" s="168"/>
      <c r="K55" s="170" t="s">
        <v>443</v>
      </c>
      <c r="L55" s="250">
        <f>SUM(L56:L60)</f>
        <v>50320.870999999992</v>
      </c>
    </row>
    <row r="56" spans="1:12" ht="12" hidden="1" customHeight="1" x14ac:dyDescent="0.2">
      <c r="A56" s="166"/>
      <c r="B56" s="166"/>
      <c r="C56" s="166"/>
      <c r="D56" s="166"/>
      <c r="E56" s="166"/>
      <c r="G56" s="167" t="s">
        <v>432</v>
      </c>
      <c r="H56" s="167"/>
      <c r="I56" s="167" t="s">
        <v>117</v>
      </c>
      <c r="J56" s="167"/>
      <c r="K56" s="166" t="s">
        <v>444</v>
      </c>
      <c r="L56" s="245">
        <f>'EGRESOS 31 DICIEMBRE 2019'!K41</f>
        <v>3808.5459999999998</v>
      </c>
    </row>
    <row r="57" spans="1:12" ht="12" hidden="1" customHeight="1" x14ac:dyDescent="0.2">
      <c r="A57" s="166"/>
      <c r="B57" s="166"/>
      <c r="C57" s="166"/>
      <c r="D57" s="166"/>
      <c r="E57" s="166"/>
      <c r="G57" s="167" t="s">
        <v>432</v>
      </c>
      <c r="H57" s="167"/>
      <c r="I57" s="167" t="s">
        <v>119</v>
      </c>
      <c r="J57" s="167"/>
      <c r="K57" s="166" t="s">
        <v>445</v>
      </c>
      <c r="L57" s="245">
        <f>'EGRESOS 31 DICIEMBRE 2019'!K42</f>
        <v>20960.199999999997</v>
      </c>
    </row>
    <row r="58" spans="1:12" ht="12" hidden="1" customHeight="1" x14ac:dyDescent="0.2">
      <c r="A58" s="166"/>
      <c r="B58" s="166"/>
      <c r="C58" s="166"/>
      <c r="D58" s="166"/>
      <c r="E58" s="166"/>
      <c r="G58" s="167" t="s">
        <v>432</v>
      </c>
      <c r="H58" s="167"/>
      <c r="I58" s="167" t="s">
        <v>121</v>
      </c>
      <c r="J58" s="167"/>
      <c r="K58" s="166" t="s">
        <v>446</v>
      </c>
      <c r="L58" s="245">
        <f>'EGRESOS 31 DICIEMBRE 2019'!K43</f>
        <v>34.69</v>
      </c>
    </row>
    <row r="59" spans="1:12" ht="12" hidden="1" customHeight="1" x14ac:dyDescent="0.2">
      <c r="A59" s="166"/>
      <c r="B59" s="166"/>
      <c r="C59" s="166"/>
      <c r="D59" s="166"/>
      <c r="E59" s="166"/>
      <c r="G59" s="167" t="s">
        <v>432</v>
      </c>
      <c r="H59" s="167"/>
      <c r="I59" s="167" t="s">
        <v>447</v>
      </c>
      <c r="J59" s="167"/>
      <c r="K59" s="166" t="s">
        <v>448</v>
      </c>
      <c r="L59" s="245">
        <f>'EGRESOS 31 DICIEMBRE 2019'!K44</f>
        <v>25429.735000000001</v>
      </c>
    </row>
    <row r="60" spans="1:12" ht="12" hidden="1" customHeight="1" x14ac:dyDescent="0.2">
      <c r="A60" s="166"/>
      <c r="B60" s="166"/>
      <c r="C60" s="166"/>
      <c r="D60" s="166"/>
      <c r="E60" s="166"/>
      <c r="G60" s="167" t="s">
        <v>432</v>
      </c>
      <c r="H60" s="167"/>
      <c r="I60" s="167" t="s">
        <v>125</v>
      </c>
      <c r="J60" s="167"/>
      <c r="K60" s="166" t="s">
        <v>449</v>
      </c>
      <c r="L60" s="245">
        <f>'EGRESOS 31 DICIEMBRE 2019'!K45</f>
        <v>87.7</v>
      </c>
    </row>
    <row r="61" spans="1:12" ht="12" hidden="1" customHeight="1" x14ac:dyDescent="0.35">
      <c r="A61" s="166"/>
      <c r="B61" s="166"/>
      <c r="C61" s="166"/>
      <c r="D61" s="166"/>
      <c r="E61" s="166"/>
      <c r="G61" s="168" t="s">
        <v>432</v>
      </c>
      <c r="H61" s="168"/>
      <c r="I61" s="168" t="s">
        <v>450</v>
      </c>
      <c r="J61" s="168"/>
      <c r="K61" s="170" t="s">
        <v>451</v>
      </c>
      <c r="L61" s="250">
        <f>SUM(L62:L68)</f>
        <v>11309.035</v>
      </c>
    </row>
    <row r="62" spans="1:12" ht="12" hidden="1" customHeight="1" x14ac:dyDescent="0.2">
      <c r="A62" s="166"/>
      <c r="B62" s="166"/>
      <c r="C62" s="166"/>
      <c r="D62" s="166"/>
      <c r="E62" s="166"/>
      <c r="G62" s="167" t="s">
        <v>432</v>
      </c>
      <c r="H62" s="167"/>
      <c r="I62" s="167" t="s">
        <v>452</v>
      </c>
      <c r="J62" s="167"/>
      <c r="K62" s="166" t="s">
        <v>453</v>
      </c>
      <c r="L62" s="245">
        <f>'EGRESOS 31 DICIEMBRE 2019'!K47</f>
        <v>1498.79</v>
      </c>
    </row>
    <row r="63" spans="1:12" ht="12" hidden="1" customHeight="1" x14ac:dyDescent="0.2">
      <c r="A63" s="166"/>
      <c r="B63" s="166"/>
      <c r="C63" s="166"/>
      <c r="D63" s="166"/>
      <c r="E63" s="166"/>
      <c r="G63" s="167" t="s">
        <v>432</v>
      </c>
      <c r="H63" s="167"/>
      <c r="I63" s="167" t="s">
        <v>130</v>
      </c>
      <c r="J63" s="167"/>
      <c r="K63" s="166" t="s">
        <v>454</v>
      </c>
      <c r="L63" s="245">
        <f>'EGRESOS 31 DICIEMBRE 2019'!K48</f>
        <v>3670.25</v>
      </c>
    </row>
    <row r="64" spans="1:12" ht="12" hidden="1" customHeight="1" x14ac:dyDescent="0.2">
      <c r="A64" s="166"/>
      <c r="B64" s="166"/>
      <c r="C64" s="166"/>
      <c r="D64" s="166"/>
      <c r="E64" s="166"/>
      <c r="G64" s="167" t="s">
        <v>432</v>
      </c>
      <c r="H64" s="167"/>
      <c r="I64" s="167" t="s">
        <v>132</v>
      </c>
      <c r="J64" s="167"/>
      <c r="K64" s="166" t="s">
        <v>455</v>
      </c>
      <c r="L64" s="245">
        <f>'EGRESOS 31 DICIEMBRE 2019'!K49</f>
        <v>4922.7060000000001</v>
      </c>
    </row>
    <row r="65" spans="1:12" ht="12" hidden="1" customHeight="1" x14ac:dyDescent="0.2">
      <c r="A65" s="166"/>
      <c r="B65" s="166"/>
      <c r="C65" s="166"/>
      <c r="D65" s="166"/>
      <c r="E65" s="166"/>
      <c r="G65" s="167" t="s">
        <v>432</v>
      </c>
      <c r="H65" s="167"/>
      <c r="I65" s="167" t="s">
        <v>456</v>
      </c>
      <c r="J65" s="167"/>
      <c r="K65" s="166" t="s">
        <v>457</v>
      </c>
      <c r="L65" s="245">
        <f>'EGRESOS 31 DICIEMBRE 2019'!K50</f>
        <v>0</v>
      </c>
    </row>
    <row r="66" spans="1:12" ht="12" hidden="1" customHeight="1" x14ac:dyDescent="0.2">
      <c r="A66" s="166"/>
      <c r="B66" s="166"/>
      <c r="C66" s="166"/>
      <c r="D66" s="166"/>
      <c r="E66" s="166"/>
      <c r="G66" s="167" t="s">
        <v>432</v>
      </c>
      <c r="H66" s="167"/>
      <c r="I66" s="167" t="s">
        <v>136</v>
      </c>
      <c r="J66" s="167"/>
      <c r="K66" s="166" t="s">
        <v>458</v>
      </c>
      <c r="L66" s="245">
        <f>'EGRESOS 31 DICIEMBRE 2019'!K51</f>
        <v>146.51999999999998</v>
      </c>
    </row>
    <row r="67" spans="1:12" ht="12" hidden="1" customHeight="1" x14ac:dyDescent="0.2">
      <c r="A67" s="166"/>
      <c r="B67" s="166"/>
      <c r="C67" s="166"/>
      <c r="D67" s="166"/>
      <c r="E67" s="166"/>
      <c r="G67" s="167" t="s">
        <v>432</v>
      </c>
      <c r="H67" s="167"/>
      <c r="I67" s="167" t="s">
        <v>138</v>
      </c>
      <c r="J67" s="167"/>
      <c r="K67" s="166" t="s">
        <v>459</v>
      </c>
      <c r="L67" s="245">
        <f>'EGRESOS 31 DICIEMBRE 2019'!K52</f>
        <v>921.42899999999997</v>
      </c>
    </row>
    <row r="68" spans="1:12" ht="12" hidden="1" customHeight="1" x14ac:dyDescent="0.2">
      <c r="A68" s="166"/>
      <c r="B68" s="166"/>
      <c r="C68" s="166"/>
      <c r="D68" s="166"/>
      <c r="E68" s="166"/>
      <c r="G68" s="167" t="s">
        <v>432</v>
      </c>
      <c r="H68" s="167"/>
      <c r="I68" s="167" t="s">
        <v>460</v>
      </c>
      <c r="J68" s="167"/>
      <c r="K68" s="166" t="s">
        <v>461</v>
      </c>
      <c r="L68" s="245">
        <f>'EGRESOS 31 DICIEMBRE 2019'!K53</f>
        <v>149.34</v>
      </c>
    </row>
    <row r="69" spans="1:12" ht="12" hidden="1" customHeight="1" x14ac:dyDescent="0.35">
      <c r="A69" s="166"/>
      <c r="B69" s="166"/>
      <c r="C69" s="166"/>
      <c r="D69" s="166"/>
      <c r="E69" s="166"/>
      <c r="G69" s="168" t="s">
        <v>432</v>
      </c>
      <c r="H69" s="168"/>
      <c r="I69" s="168" t="s">
        <v>462</v>
      </c>
      <c r="J69" s="168"/>
      <c r="K69" s="170" t="s">
        <v>463</v>
      </c>
      <c r="L69" s="250">
        <f>SUM(L70:L76)</f>
        <v>277386.43299999996</v>
      </c>
    </row>
    <row r="70" spans="1:12" ht="12" hidden="1" customHeight="1" x14ac:dyDescent="0.2">
      <c r="A70" s="166"/>
      <c r="B70" s="166"/>
      <c r="C70" s="166"/>
      <c r="D70" s="166"/>
      <c r="E70" s="166"/>
      <c r="G70" s="167" t="s">
        <v>432</v>
      </c>
      <c r="H70" s="167"/>
      <c r="I70" s="167" t="s">
        <v>142</v>
      </c>
      <c r="J70" s="167"/>
      <c r="K70" s="166" t="s">
        <v>464</v>
      </c>
      <c r="L70" s="245">
        <f>'EGRESOS 31 DICIEMBRE 2019'!K55</f>
        <v>1141.5</v>
      </c>
    </row>
    <row r="71" spans="1:12" ht="12" hidden="1" customHeight="1" x14ac:dyDescent="0.2">
      <c r="A71" s="166"/>
      <c r="B71" s="166"/>
      <c r="C71" s="166"/>
      <c r="D71" s="166"/>
      <c r="E71" s="166"/>
      <c r="G71" s="167" t="s">
        <v>432</v>
      </c>
      <c r="H71" s="167"/>
      <c r="I71" s="167" t="s">
        <v>143</v>
      </c>
      <c r="J71" s="167"/>
      <c r="K71" s="166" t="s">
        <v>465</v>
      </c>
      <c r="L71" s="245">
        <f>'EGRESOS 31 DICIEMBRE 2019'!K56</f>
        <v>0</v>
      </c>
    </row>
    <row r="72" spans="1:12" ht="12" hidden="1" customHeight="1" x14ac:dyDescent="0.2">
      <c r="A72" s="166"/>
      <c r="B72" s="166"/>
      <c r="C72" s="166"/>
      <c r="D72" s="166"/>
      <c r="E72" s="166"/>
      <c r="G72" s="167" t="s">
        <v>432</v>
      </c>
      <c r="H72" s="167"/>
      <c r="I72" s="167" t="s">
        <v>145</v>
      </c>
      <c r="J72" s="167"/>
      <c r="K72" s="166" t="s">
        <v>466</v>
      </c>
      <c r="L72" s="245">
        <f>'EGRESOS 31 DICIEMBRE 2019'!K57</f>
        <v>10671.51</v>
      </c>
    </row>
    <row r="73" spans="1:12" ht="12" hidden="1" customHeight="1" x14ac:dyDescent="0.2">
      <c r="A73" s="166"/>
      <c r="B73" s="166"/>
      <c r="C73" s="166"/>
      <c r="D73" s="166"/>
      <c r="E73" s="166"/>
      <c r="G73" s="167" t="s">
        <v>432</v>
      </c>
      <c r="H73" s="167"/>
      <c r="I73" s="167" t="s">
        <v>146</v>
      </c>
      <c r="J73" s="167"/>
      <c r="K73" s="166" t="s">
        <v>467</v>
      </c>
      <c r="L73" s="245">
        <f>'EGRESOS 31 DICIEMBRE 2019'!K58</f>
        <v>2183.96</v>
      </c>
    </row>
    <row r="74" spans="1:12" ht="12" hidden="1" customHeight="1" x14ac:dyDescent="0.2">
      <c r="A74" s="166"/>
      <c r="B74" s="166"/>
      <c r="C74" s="166"/>
      <c r="D74" s="166"/>
      <c r="E74" s="166"/>
      <c r="G74" s="167" t="s">
        <v>432</v>
      </c>
      <c r="H74" s="167"/>
      <c r="I74" s="167" t="s">
        <v>148</v>
      </c>
      <c r="J74" s="167"/>
      <c r="K74" s="166" t="s">
        <v>468</v>
      </c>
      <c r="L74" s="245">
        <f>'EGRESOS 31 DICIEMBRE 2019'!K59</f>
        <v>11624.072</v>
      </c>
    </row>
    <row r="75" spans="1:12" ht="12" hidden="1" customHeight="1" x14ac:dyDescent="0.2">
      <c r="A75" s="166"/>
      <c r="B75" s="166"/>
      <c r="C75" s="166"/>
      <c r="D75" s="166"/>
      <c r="E75" s="166"/>
      <c r="G75" s="167" t="s">
        <v>432</v>
      </c>
      <c r="H75" s="167"/>
      <c r="I75" s="167" t="s">
        <v>149</v>
      </c>
      <c r="J75" s="167"/>
      <c r="K75" s="166" t="s">
        <v>469</v>
      </c>
      <c r="L75" s="245">
        <f>'EGRESOS 31 DICIEMBRE 2019'!K60</f>
        <v>240250.25899999999</v>
      </c>
    </row>
    <row r="76" spans="1:12" ht="12" hidden="1" customHeight="1" thickBot="1" x14ac:dyDescent="0.25">
      <c r="A76" s="171"/>
      <c r="B76" s="171"/>
      <c r="C76" s="171"/>
      <c r="D76" s="171"/>
      <c r="E76" s="171"/>
      <c r="F76" s="171"/>
      <c r="G76" s="169" t="s">
        <v>432</v>
      </c>
      <c r="H76" s="169"/>
      <c r="I76" s="169" t="s">
        <v>151</v>
      </c>
      <c r="J76" s="169"/>
      <c r="K76" s="171" t="s">
        <v>470</v>
      </c>
      <c r="L76" s="245">
        <f>'EGRESOS 31 DICIEMBRE 2019'!K61</f>
        <v>11515.132000000001</v>
      </c>
    </row>
    <row r="77" spans="1:12" ht="12" hidden="1" customHeight="1" x14ac:dyDescent="0.2">
      <c r="A77" s="166"/>
      <c r="B77" s="166"/>
      <c r="C77" s="166"/>
      <c r="D77" s="166"/>
      <c r="E77" s="166"/>
      <c r="F77" s="166"/>
      <c r="G77" s="167"/>
      <c r="H77" s="167"/>
      <c r="I77" s="167"/>
      <c r="J77" s="167"/>
      <c r="K77" s="166"/>
    </row>
    <row r="78" spans="1:12" ht="12" hidden="1" customHeight="1" x14ac:dyDescent="0.35">
      <c r="A78" s="166"/>
      <c r="B78" s="166"/>
      <c r="C78" s="166"/>
      <c r="D78" s="166"/>
      <c r="E78" s="166"/>
      <c r="G78" s="168" t="s">
        <v>432</v>
      </c>
      <c r="H78" s="168"/>
      <c r="I78" s="168" t="s">
        <v>471</v>
      </c>
      <c r="J78" s="168"/>
      <c r="K78" s="170" t="s">
        <v>472</v>
      </c>
      <c r="L78" s="250">
        <f>SUM(L79:L82)</f>
        <v>104064.897</v>
      </c>
    </row>
    <row r="79" spans="1:12" ht="12" hidden="1" customHeight="1" x14ac:dyDescent="0.2">
      <c r="A79" s="166"/>
      <c r="B79" s="166"/>
      <c r="C79" s="166"/>
      <c r="D79" s="166"/>
      <c r="E79" s="166"/>
      <c r="G79" s="167" t="s">
        <v>432</v>
      </c>
      <c r="H79" s="167"/>
      <c r="I79" s="167" t="s">
        <v>154</v>
      </c>
      <c r="J79" s="167"/>
      <c r="K79" s="166" t="s">
        <v>473</v>
      </c>
      <c r="L79" s="245">
        <f>'EGRESOS 31 DICIEMBRE 2019'!K63</f>
        <v>5401.7629999999999</v>
      </c>
    </row>
    <row r="80" spans="1:12" ht="12" hidden="1" customHeight="1" x14ac:dyDescent="0.2">
      <c r="A80" s="166"/>
      <c r="B80" s="166"/>
      <c r="C80" s="166"/>
      <c r="D80" s="166"/>
      <c r="E80" s="166"/>
      <c r="G80" s="167" t="s">
        <v>432</v>
      </c>
      <c r="H80" s="167"/>
      <c r="I80" s="167" t="s">
        <v>156</v>
      </c>
      <c r="J80" s="167"/>
      <c r="K80" s="166" t="s">
        <v>474</v>
      </c>
      <c r="L80" s="245">
        <f>'EGRESOS 31 DICIEMBRE 2019'!K64</f>
        <v>98663.133999999991</v>
      </c>
    </row>
    <row r="81" spans="1:12" ht="12" hidden="1" customHeight="1" x14ac:dyDescent="0.2">
      <c r="A81" s="166"/>
      <c r="B81" s="166"/>
      <c r="C81" s="166"/>
      <c r="D81" s="166"/>
      <c r="E81" s="166"/>
      <c r="G81" s="167" t="s">
        <v>432</v>
      </c>
      <c r="H81" s="167"/>
      <c r="I81" s="167" t="s">
        <v>158</v>
      </c>
      <c r="J81" s="167"/>
      <c r="K81" s="166" t="s">
        <v>475</v>
      </c>
      <c r="L81" s="245">
        <f>'EGRESOS 31 DICIEMBRE 2019'!K65</f>
        <v>0</v>
      </c>
    </row>
    <row r="82" spans="1:12" ht="12" hidden="1" customHeight="1" x14ac:dyDescent="0.2">
      <c r="A82" s="166"/>
      <c r="B82" s="166"/>
      <c r="C82" s="166"/>
      <c r="D82" s="166"/>
      <c r="E82" s="166"/>
      <c r="G82" s="167" t="s">
        <v>432</v>
      </c>
      <c r="H82" s="167"/>
      <c r="I82" s="167" t="s">
        <v>160</v>
      </c>
      <c r="J82" s="167"/>
      <c r="K82" s="166" t="s">
        <v>476</v>
      </c>
      <c r="L82" s="245">
        <f>'EGRESOS 31 DICIEMBRE 2019'!K66</f>
        <v>0</v>
      </c>
    </row>
    <row r="83" spans="1:12" ht="12" hidden="1" customHeight="1" x14ac:dyDescent="0.35">
      <c r="A83" s="166"/>
      <c r="B83" s="166"/>
      <c r="C83" s="166"/>
      <c r="D83" s="166"/>
      <c r="E83" s="166"/>
      <c r="G83" s="168" t="s">
        <v>432</v>
      </c>
      <c r="H83" s="168"/>
      <c r="I83" s="168" t="s">
        <v>477</v>
      </c>
      <c r="J83" s="168"/>
      <c r="K83" s="170" t="s">
        <v>478</v>
      </c>
      <c r="L83" s="250">
        <f>SUM(L84)</f>
        <v>69785.490999999995</v>
      </c>
    </row>
    <row r="84" spans="1:12" ht="12" hidden="1" customHeight="1" x14ac:dyDescent="0.2">
      <c r="A84" s="166"/>
      <c r="B84" s="166"/>
      <c r="C84" s="166"/>
      <c r="D84" s="166"/>
      <c r="E84" s="166"/>
      <c r="G84" s="167" t="s">
        <v>432</v>
      </c>
      <c r="H84" s="167"/>
      <c r="I84" s="167" t="s">
        <v>163</v>
      </c>
      <c r="J84" s="167"/>
      <c r="K84" s="166" t="s">
        <v>479</v>
      </c>
      <c r="L84" s="245">
        <f>'EGRESOS 31 DICIEMBRE 2019'!K68</f>
        <v>69785.490999999995</v>
      </c>
    </row>
    <row r="85" spans="1:12" ht="12" hidden="1" customHeight="1" x14ac:dyDescent="0.2">
      <c r="A85" s="166"/>
      <c r="B85" s="166"/>
      <c r="C85" s="166"/>
      <c r="D85" s="166"/>
      <c r="E85" s="166"/>
      <c r="G85" s="167" t="s">
        <v>432</v>
      </c>
      <c r="H85" s="167"/>
      <c r="I85" s="167" t="s">
        <v>480</v>
      </c>
      <c r="J85" s="167"/>
      <c r="K85" s="166" t="s">
        <v>481</v>
      </c>
    </row>
    <row r="86" spans="1:12" ht="12" hidden="1" customHeight="1" x14ac:dyDescent="0.2">
      <c r="A86" s="166"/>
      <c r="B86" s="166"/>
      <c r="C86" s="166"/>
      <c r="D86" s="166"/>
      <c r="E86" s="166"/>
      <c r="G86" s="167" t="s">
        <v>432</v>
      </c>
      <c r="H86" s="167"/>
      <c r="I86" s="167" t="s">
        <v>482</v>
      </c>
      <c r="J86" s="167"/>
      <c r="K86" s="166" t="s">
        <v>483</v>
      </c>
    </row>
    <row r="87" spans="1:12" ht="12" hidden="1" customHeight="1" x14ac:dyDescent="0.35">
      <c r="A87" s="166"/>
      <c r="B87" s="166"/>
      <c r="C87" s="166"/>
      <c r="D87" s="166"/>
      <c r="E87" s="166"/>
      <c r="G87" s="168" t="s">
        <v>432</v>
      </c>
      <c r="H87" s="168"/>
      <c r="I87" s="168" t="s">
        <v>484</v>
      </c>
      <c r="J87" s="168"/>
      <c r="K87" s="170" t="s">
        <v>485</v>
      </c>
      <c r="L87" s="250">
        <f>SUM(L88:L90)</f>
        <v>13374.434999999999</v>
      </c>
    </row>
    <row r="88" spans="1:12" ht="12" hidden="1" customHeight="1" x14ac:dyDescent="0.2">
      <c r="A88" s="166"/>
      <c r="B88" s="166"/>
      <c r="C88" s="166"/>
      <c r="D88" s="166"/>
      <c r="E88" s="166"/>
      <c r="G88" s="167" t="s">
        <v>432</v>
      </c>
      <c r="H88" s="167"/>
      <c r="I88" s="167" t="s">
        <v>166</v>
      </c>
      <c r="J88" s="167"/>
      <c r="K88" s="166" t="s">
        <v>486</v>
      </c>
      <c r="L88" s="245">
        <f>'EGRESOS 31 DICIEMBRE 2019'!K70</f>
        <v>13374.434999999999</v>
      </c>
    </row>
    <row r="89" spans="1:12" ht="12" hidden="1" customHeight="1" x14ac:dyDescent="0.2">
      <c r="A89" s="166"/>
      <c r="B89" s="166"/>
      <c r="C89" s="166"/>
      <c r="D89" s="166"/>
      <c r="E89" s="166"/>
      <c r="G89" s="167" t="s">
        <v>432</v>
      </c>
      <c r="H89" s="167"/>
      <c r="I89" s="167" t="s">
        <v>168</v>
      </c>
      <c r="J89" s="167"/>
      <c r="K89" s="166" t="s">
        <v>487</v>
      </c>
      <c r="L89" s="245">
        <f>'EGRESOS 31 DICIEMBRE 2019'!K71</f>
        <v>0</v>
      </c>
    </row>
    <row r="90" spans="1:12" ht="12" hidden="1" customHeight="1" x14ac:dyDescent="0.2">
      <c r="A90" s="166"/>
      <c r="B90" s="166"/>
      <c r="C90" s="166"/>
      <c r="D90" s="166"/>
      <c r="E90" s="166"/>
      <c r="G90" s="167" t="s">
        <v>432</v>
      </c>
      <c r="H90" s="167"/>
      <c r="I90" s="167" t="s">
        <v>352</v>
      </c>
      <c r="J90" s="167"/>
      <c r="K90" s="166" t="s">
        <v>353</v>
      </c>
      <c r="L90" s="245">
        <f>'EGRESOS 31 DICIEMBRE 2019'!K72</f>
        <v>0</v>
      </c>
    </row>
    <row r="91" spans="1:12" ht="12" hidden="1" customHeight="1" x14ac:dyDescent="0.35">
      <c r="A91" s="166"/>
      <c r="B91" s="166"/>
      <c r="C91" s="166"/>
      <c r="D91" s="166"/>
      <c r="E91" s="166"/>
      <c r="G91" s="168" t="s">
        <v>432</v>
      </c>
      <c r="H91" s="168"/>
      <c r="I91" s="168" t="s">
        <v>488</v>
      </c>
      <c r="J91" s="168"/>
      <c r="K91" s="170" t="s">
        <v>489</v>
      </c>
      <c r="L91" s="250">
        <f>SUM(L92:L100)</f>
        <v>60479.839</v>
      </c>
    </row>
    <row r="92" spans="1:12" ht="12" hidden="1" customHeight="1" x14ac:dyDescent="0.2">
      <c r="A92" s="166"/>
      <c r="B92" s="166"/>
      <c r="C92" s="166"/>
      <c r="D92" s="166"/>
      <c r="E92" s="166"/>
      <c r="G92" s="167" t="s">
        <v>432</v>
      </c>
      <c r="H92" s="167"/>
      <c r="I92" s="167" t="s">
        <v>171</v>
      </c>
      <c r="J92" s="167"/>
      <c r="K92" s="166" t="s">
        <v>490</v>
      </c>
      <c r="L92" s="245">
        <f>'EGRESOS 31 DICIEMBRE 2019'!K74</f>
        <v>10866.91</v>
      </c>
    </row>
    <row r="93" spans="1:12" ht="12" hidden="1" customHeight="1" x14ac:dyDescent="0.2">
      <c r="A93" s="166"/>
      <c r="B93" s="166"/>
      <c r="C93" s="166"/>
      <c r="D93" s="166"/>
      <c r="E93" s="166"/>
      <c r="G93" s="167" t="s">
        <v>432</v>
      </c>
      <c r="H93" s="167"/>
      <c r="I93" s="167" t="s">
        <v>173</v>
      </c>
      <c r="J93" s="167"/>
      <c r="K93" s="166" t="s">
        <v>491</v>
      </c>
      <c r="L93" s="245">
        <f>'EGRESOS 31 DICIEMBRE 2019'!K75</f>
        <v>4875</v>
      </c>
    </row>
    <row r="94" spans="1:12" ht="12" hidden="1" customHeight="1" x14ac:dyDescent="0.2">
      <c r="A94" s="166"/>
      <c r="B94" s="166"/>
      <c r="C94" s="166"/>
      <c r="D94" s="166"/>
      <c r="E94" s="166"/>
      <c r="G94" s="167" t="s">
        <v>432</v>
      </c>
      <c r="H94" s="167"/>
      <c r="I94" s="167" t="s">
        <v>174</v>
      </c>
      <c r="J94" s="167"/>
      <c r="K94" s="166" t="s">
        <v>492</v>
      </c>
      <c r="L94" s="245">
        <f>'EGRESOS 31 DICIEMBRE 2019'!K76</f>
        <v>0</v>
      </c>
    </row>
    <row r="95" spans="1:12" ht="12" hidden="1" customHeight="1" x14ac:dyDescent="0.2">
      <c r="A95" s="166"/>
      <c r="B95" s="166"/>
      <c r="C95" s="166"/>
      <c r="D95" s="166"/>
      <c r="E95" s="166"/>
      <c r="G95" s="167" t="s">
        <v>432</v>
      </c>
      <c r="H95" s="167"/>
      <c r="I95" s="167" t="s">
        <v>176</v>
      </c>
      <c r="J95" s="167"/>
      <c r="K95" s="166" t="s">
        <v>493</v>
      </c>
      <c r="L95" s="245">
        <f>'EGRESOS 31 DICIEMBRE 2019'!K77</f>
        <v>3767.48</v>
      </c>
    </row>
    <row r="96" spans="1:12" ht="12" hidden="1" customHeight="1" x14ac:dyDescent="0.2">
      <c r="A96" s="166"/>
      <c r="B96" s="166"/>
      <c r="C96" s="166"/>
      <c r="D96" s="166"/>
      <c r="E96" s="166"/>
      <c r="G96" s="167" t="s">
        <v>432</v>
      </c>
      <c r="H96" s="167"/>
      <c r="I96" s="167" t="s">
        <v>178</v>
      </c>
      <c r="J96" s="167"/>
      <c r="K96" s="166" t="s">
        <v>494</v>
      </c>
      <c r="L96" s="245">
        <f>'EGRESOS 31 DICIEMBRE 2019'!K78</f>
        <v>27817.872000000003</v>
      </c>
    </row>
    <row r="97" spans="1:12" ht="12" hidden="1" customHeight="1" x14ac:dyDescent="0.2">
      <c r="A97" s="166"/>
      <c r="B97" s="166"/>
      <c r="C97" s="166"/>
      <c r="D97" s="166"/>
      <c r="E97" s="166"/>
      <c r="G97" s="167" t="s">
        <v>432</v>
      </c>
      <c r="H97" s="167"/>
      <c r="I97" s="167" t="s">
        <v>180</v>
      </c>
      <c r="J97" s="167"/>
      <c r="K97" s="166" t="s">
        <v>495</v>
      </c>
      <c r="L97" s="245">
        <f>'EGRESOS 31 DICIEMBRE 2019'!K79</f>
        <v>0</v>
      </c>
    </row>
    <row r="98" spans="1:12" ht="12" hidden="1" customHeight="1" x14ac:dyDescent="0.2">
      <c r="A98" s="166"/>
      <c r="B98" s="166"/>
      <c r="C98" s="166"/>
      <c r="D98" s="166"/>
      <c r="E98" s="166"/>
      <c r="G98" s="167" t="s">
        <v>432</v>
      </c>
      <c r="H98" s="167"/>
      <c r="I98" s="167" t="s">
        <v>182</v>
      </c>
      <c r="J98" s="167"/>
      <c r="K98" s="166" t="s">
        <v>496</v>
      </c>
      <c r="L98" s="245">
        <f>'EGRESOS 31 DICIEMBRE 2019'!K80</f>
        <v>2394.4070000000002</v>
      </c>
    </row>
    <row r="99" spans="1:12" ht="12" hidden="1" customHeight="1" x14ac:dyDescent="0.2">
      <c r="A99" s="166"/>
      <c r="B99" s="166"/>
      <c r="C99" s="166"/>
      <c r="D99" s="166"/>
      <c r="E99" s="166"/>
      <c r="G99" s="167" t="s">
        <v>432</v>
      </c>
      <c r="H99" s="167"/>
      <c r="I99" s="167" t="s">
        <v>184</v>
      </c>
      <c r="J99" s="167"/>
      <c r="K99" s="166" t="s">
        <v>497</v>
      </c>
      <c r="L99" s="245">
        <f>'EGRESOS 31 DICIEMBRE 2019'!K81</f>
        <v>0</v>
      </c>
    </row>
    <row r="100" spans="1:12" ht="12" hidden="1" customHeight="1" x14ac:dyDescent="0.2">
      <c r="A100" s="166"/>
      <c r="B100" s="166"/>
      <c r="C100" s="166"/>
      <c r="D100" s="166"/>
      <c r="E100" s="166"/>
      <c r="G100" s="167" t="s">
        <v>432</v>
      </c>
      <c r="H100" s="167"/>
      <c r="I100" s="167" t="s">
        <v>186</v>
      </c>
      <c r="J100" s="167"/>
      <c r="K100" s="166" t="s">
        <v>498</v>
      </c>
      <c r="L100" s="245">
        <f>'EGRESOS 31 DICIEMBRE 2019'!K82</f>
        <v>10758.17</v>
      </c>
    </row>
    <row r="101" spans="1:12" ht="12" hidden="1" customHeight="1" x14ac:dyDescent="0.2"/>
    <row r="102" spans="1:12" ht="12" hidden="1" customHeight="1" x14ac:dyDescent="0.35">
      <c r="A102" s="166"/>
      <c r="B102" s="166"/>
      <c r="C102" s="166"/>
      <c r="D102" s="166"/>
      <c r="E102" s="166"/>
      <c r="G102" s="168" t="s">
        <v>432</v>
      </c>
      <c r="H102" s="168"/>
      <c r="I102" s="168" t="s">
        <v>499</v>
      </c>
      <c r="J102" s="168"/>
      <c r="K102" s="170" t="s">
        <v>500</v>
      </c>
      <c r="L102" s="250">
        <f>SUM(L103:L108)</f>
        <v>3399.64</v>
      </c>
    </row>
    <row r="103" spans="1:12" ht="12" hidden="1" customHeight="1" x14ac:dyDescent="0.2">
      <c r="A103" s="166"/>
      <c r="B103" s="166"/>
      <c r="C103" s="166"/>
      <c r="D103" s="166"/>
      <c r="E103" s="166"/>
      <c r="G103" s="167" t="s">
        <v>432</v>
      </c>
      <c r="H103" s="167"/>
      <c r="I103" s="167" t="s">
        <v>501</v>
      </c>
      <c r="J103" s="167"/>
      <c r="K103" s="166" t="s">
        <v>502</v>
      </c>
    </row>
    <row r="104" spans="1:12" ht="12" hidden="1" customHeight="1" x14ac:dyDescent="0.2">
      <c r="A104" s="166"/>
      <c r="B104" s="166"/>
      <c r="C104" s="166"/>
      <c r="D104" s="166"/>
      <c r="E104" s="166"/>
      <c r="G104" s="167" t="s">
        <v>432</v>
      </c>
      <c r="H104" s="167"/>
      <c r="I104" s="167" t="s">
        <v>189</v>
      </c>
      <c r="J104" s="167"/>
      <c r="K104" s="166" t="s">
        <v>503</v>
      </c>
      <c r="L104" s="245">
        <f>'EGRESOS 31 DICIEMBRE 2019'!K86</f>
        <v>38</v>
      </c>
    </row>
    <row r="105" spans="1:12" ht="12" hidden="1" customHeight="1" x14ac:dyDescent="0.2">
      <c r="A105" s="166"/>
      <c r="B105" s="166"/>
      <c r="C105" s="166"/>
      <c r="D105" s="166"/>
      <c r="E105" s="166"/>
      <c r="G105" s="167" t="s">
        <v>432</v>
      </c>
      <c r="H105" s="167"/>
      <c r="I105" s="167" t="s">
        <v>321</v>
      </c>
      <c r="J105" s="167"/>
      <c r="K105" s="166" t="s">
        <v>504</v>
      </c>
      <c r="L105" s="245">
        <f>'EGRESOS 31 DICIEMBRE 2019'!K87</f>
        <v>39.64</v>
      </c>
    </row>
    <row r="106" spans="1:12" ht="12" hidden="1" customHeight="1" x14ac:dyDescent="0.2">
      <c r="A106" s="166"/>
      <c r="B106" s="166"/>
      <c r="C106" s="166"/>
      <c r="D106" s="166"/>
      <c r="E106" s="166"/>
      <c r="G106" s="167" t="s">
        <v>432</v>
      </c>
      <c r="H106" s="167"/>
      <c r="I106" s="167" t="s">
        <v>505</v>
      </c>
      <c r="J106" s="167"/>
      <c r="K106" s="166" t="s">
        <v>506</v>
      </c>
    </row>
    <row r="107" spans="1:12" ht="12" hidden="1" customHeight="1" x14ac:dyDescent="0.2">
      <c r="A107" s="166"/>
      <c r="B107" s="166"/>
      <c r="C107" s="166"/>
      <c r="D107" s="166"/>
      <c r="E107" s="166"/>
      <c r="G107" s="167" t="s">
        <v>432</v>
      </c>
      <c r="H107" s="167"/>
      <c r="I107" s="167" t="s">
        <v>191</v>
      </c>
      <c r="J107" s="167"/>
      <c r="K107" s="166" t="s">
        <v>192</v>
      </c>
      <c r="L107" s="245">
        <f>'EGRESOS 31 DICIEMBRE 2019'!K88</f>
        <v>3300</v>
      </c>
    </row>
    <row r="108" spans="1:12" ht="12" hidden="1" customHeight="1" x14ac:dyDescent="0.2">
      <c r="A108" s="166"/>
      <c r="B108" s="166"/>
      <c r="C108" s="166"/>
      <c r="D108" s="166"/>
      <c r="E108" s="166"/>
      <c r="G108" s="167" t="s">
        <v>432</v>
      </c>
      <c r="H108" s="167"/>
      <c r="I108" s="167" t="s">
        <v>193</v>
      </c>
      <c r="J108" s="167"/>
      <c r="K108" s="166" t="s">
        <v>507</v>
      </c>
      <c r="L108" s="245">
        <f>'EGRESOS 31 DICIEMBRE 2019'!K89</f>
        <v>22</v>
      </c>
    </row>
    <row r="109" spans="1:12" ht="12" hidden="1" customHeight="1" x14ac:dyDescent="0.2">
      <c r="A109" s="166"/>
      <c r="B109" s="166"/>
      <c r="C109" s="166"/>
      <c r="D109" s="166"/>
      <c r="E109" s="166"/>
      <c r="G109" s="167" t="s">
        <v>413</v>
      </c>
      <c r="H109" s="167"/>
      <c r="I109" s="166"/>
      <c r="J109" s="166"/>
      <c r="K109" s="166"/>
    </row>
    <row r="110" spans="1:12" ht="12" hidden="1" customHeight="1" x14ac:dyDescent="0.2">
      <c r="A110" s="166"/>
      <c r="B110" s="166"/>
      <c r="C110" s="166"/>
      <c r="D110" s="166"/>
      <c r="E110" s="166"/>
      <c r="G110" s="168" t="s">
        <v>432</v>
      </c>
      <c r="H110" s="168"/>
      <c r="I110" s="168">
        <v>2</v>
      </c>
      <c r="J110" s="168"/>
      <c r="K110" s="170" t="s">
        <v>368</v>
      </c>
    </row>
    <row r="111" spans="1:12" ht="12" hidden="1" customHeight="1" x14ac:dyDescent="0.2">
      <c r="A111" s="166"/>
      <c r="B111" s="166"/>
      <c r="C111" s="166"/>
      <c r="D111" s="166"/>
      <c r="E111" s="166"/>
      <c r="G111" s="167" t="s">
        <v>413</v>
      </c>
      <c r="H111" s="167"/>
      <c r="I111" s="168"/>
      <c r="J111" s="168"/>
      <c r="K111" s="170"/>
    </row>
    <row r="112" spans="1:12" ht="12" hidden="1" customHeight="1" x14ac:dyDescent="0.35">
      <c r="A112" s="166"/>
      <c r="B112" s="166"/>
      <c r="C112" s="166"/>
      <c r="D112" s="166"/>
      <c r="E112" s="166"/>
      <c r="G112" s="168" t="s">
        <v>432</v>
      </c>
      <c r="H112" s="168"/>
      <c r="I112" s="168" t="s">
        <v>508</v>
      </c>
      <c r="J112" s="168"/>
      <c r="K112" s="170" t="s">
        <v>509</v>
      </c>
      <c r="L112" s="250">
        <f>SUM(L113:L117)</f>
        <v>106024.99900000001</v>
      </c>
    </row>
    <row r="113" spans="1:12" ht="12" hidden="1" customHeight="1" x14ac:dyDescent="0.2">
      <c r="A113" s="166"/>
      <c r="B113" s="166"/>
      <c r="C113" s="166"/>
      <c r="D113" s="166"/>
      <c r="E113" s="166"/>
      <c r="G113" s="167" t="s">
        <v>432</v>
      </c>
      <c r="H113" s="167"/>
      <c r="I113" s="167" t="s">
        <v>197</v>
      </c>
      <c r="J113" s="167"/>
      <c r="K113" s="166" t="s">
        <v>510</v>
      </c>
      <c r="L113" s="245">
        <f>'EGRESOS 31 DICIEMBRE 2019'!K92</f>
        <v>65118.411000000007</v>
      </c>
    </row>
    <row r="114" spans="1:12" ht="12" hidden="1" customHeight="1" x14ac:dyDescent="0.2">
      <c r="A114" s="166"/>
      <c r="B114" s="166"/>
      <c r="C114" s="166"/>
      <c r="D114" s="166"/>
      <c r="E114" s="166"/>
      <c r="G114" s="167" t="s">
        <v>432</v>
      </c>
      <c r="H114" s="167"/>
      <c r="I114" s="167" t="s">
        <v>199</v>
      </c>
      <c r="J114" s="167"/>
      <c r="K114" s="166" t="s">
        <v>511</v>
      </c>
      <c r="L114" s="245">
        <f>'EGRESOS 31 DICIEMBRE 2019'!K93</f>
        <v>0</v>
      </c>
    </row>
    <row r="115" spans="1:12" ht="12" hidden="1" customHeight="1" x14ac:dyDescent="0.2">
      <c r="A115" s="166"/>
      <c r="B115" s="166"/>
      <c r="C115" s="166"/>
      <c r="D115" s="166"/>
      <c r="E115" s="166"/>
      <c r="G115" s="167" t="s">
        <v>432</v>
      </c>
      <c r="H115" s="167"/>
      <c r="I115" s="167" t="s">
        <v>201</v>
      </c>
      <c r="J115" s="167"/>
      <c r="K115" s="166" t="s">
        <v>512</v>
      </c>
      <c r="L115" s="245">
        <f>'EGRESOS 31 DICIEMBRE 2019'!K94</f>
        <v>4278.45</v>
      </c>
    </row>
    <row r="116" spans="1:12" ht="12" hidden="1" customHeight="1" x14ac:dyDescent="0.2">
      <c r="A116" s="166"/>
      <c r="B116" s="166"/>
      <c r="C116" s="166"/>
      <c r="D116" s="166"/>
      <c r="E116" s="166"/>
      <c r="G116" s="167" t="s">
        <v>432</v>
      </c>
      <c r="H116" s="167"/>
      <c r="I116" s="167" t="s">
        <v>203</v>
      </c>
      <c r="J116" s="167"/>
      <c r="K116" s="166" t="s">
        <v>513</v>
      </c>
      <c r="L116" s="245">
        <f>'EGRESOS 31 DICIEMBRE 2019'!K95</f>
        <v>10667.567999999999</v>
      </c>
    </row>
    <row r="117" spans="1:12" ht="12" hidden="1" customHeight="1" x14ac:dyDescent="0.2">
      <c r="A117" s="166"/>
      <c r="B117" s="166"/>
      <c r="C117" s="166"/>
      <c r="D117" s="166"/>
      <c r="E117" s="166"/>
      <c r="G117" s="167" t="s">
        <v>432</v>
      </c>
      <c r="H117" s="167"/>
      <c r="I117" s="167" t="s">
        <v>205</v>
      </c>
      <c r="J117" s="167"/>
      <c r="K117" s="166" t="s">
        <v>514</v>
      </c>
      <c r="L117" s="245">
        <f>'EGRESOS 31 DICIEMBRE 2019'!K96</f>
        <v>25960.57</v>
      </c>
    </row>
    <row r="118" spans="1:12" ht="12" hidden="1" customHeight="1" x14ac:dyDescent="0.35">
      <c r="A118" s="166"/>
      <c r="B118" s="166"/>
      <c r="C118" s="166"/>
      <c r="D118" s="166"/>
      <c r="E118" s="166"/>
      <c r="G118" s="168" t="s">
        <v>432</v>
      </c>
      <c r="H118" s="168"/>
      <c r="I118" s="168" t="s">
        <v>515</v>
      </c>
      <c r="J118" s="168"/>
      <c r="K118" s="170" t="s">
        <v>516</v>
      </c>
      <c r="L118" s="250">
        <f>SUM(L119:L122)</f>
        <v>44781.938000000002</v>
      </c>
    </row>
    <row r="119" spans="1:12" ht="12" hidden="1" customHeight="1" x14ac:dyDescent="0.2">
      <c r="A119" s="166"/>
      <c r="B119" s="166"/>
      <c r="C119" s="166"/>
      <c r="D119" s="166"/>
      <c r="E119" s="166"/>
      <c r="G119" s="167" t="s">
        <v>432</v>
      </c>
      <c r="H119" s="167"/>
      <c r="I119" s="167" t="s">
        <v>208</v>
      </c>
      <c r="J119" s="167"/>
      <c r="K119" s="166" t="s">
        <v>517</v>
      </c>
      <c r="L119" s="245">
        <f>'EGRESOS 31 DICIEMBRE 2019'!K98</f>
        <v>0</v>
      </c>
    </row>
    <row r="120" spans="1:12" ht="12" hidden="1" customHeight="1" x14ac:dyDescent="0.2">
      <c r="A120" s="166"/>
      <c r="B120" s="166"/>
      <c r="C120" s="166"/>
      <c r="D120" s="166"/>
      <c r="E120" s="166"/>
      <c r="G120" s="167" t="s">
        <v>432</v>
      </c>
      <c r="H120" s="167"/>
      <c r="I120" s="167" t="s">
        <v>210</v>
      </c>
      <c r="J120" s="167"/>
      <c r="K120" s="166" t="s">
        <v>518</v>
      </c>
      <c r="L120" s="245">
        <f>'EGRESOS 31 DICIEMBRE 2019'!K99</f>
        <v>0</v>
      </c>
    </row>
    <row r="121" spans="1:12" ht="12" hidden="1" customHeight="1" x14ac:dyDescent="0.2">
      <c r="A121" s="166"/>
      <c r="B121" s="166"/>
      <c r="C121" s="166"/>
      <c r="D121" s="166"/>
      <c r="E121" s="166"/>
      <c r="G121" s="167" t="s">
        <v>432</v>
      </c>
      <c r="H121" s="167"/>
      <c r="I121" s="167" t="s">
        <v>212</v>
      </c>
      <c r="J121" s="167"/>
      <c r="K121" s="166" t="s">
        <v>519</v>
      </c>
      <c r="L121" s="245">
        <f>'EGRESOS 31 DICIEMBRE 2019'!K100</f>
        <v>179.79</v>
      </c>
    </row>
    <row r="122" spans="1:12" ht="12" hidden="1" customHeight="1" x14ac:dyDescent="0.2">
      <c r="A122" s="166"/>
      <c r="B122" s="166"/>
      <c r="C122" s="166"/>
      <c r="D122" s="166"/>
      <c r="E122" s="166"/>
      <c r="G122" s="167" t="s">
        <v>432</v>
      </c>
      <c r="H122" s="167"/>
      <c r="I122" s="167" t="s">
        <v>214</v>
      </c>
      <c r="J122" s="167"/>
      <c r="K122" s="166" t="s">
        <v>520</v>
      </c>
      <c r="L122" s="245">
        <f>'EGRESOS 31 DICIEMBRE 2019'!K101</f>
        <v>44602.148000000001</v>
      </c>
    </row>
    <row r="123" spans="1:12" ht="12" hidden="1" customHeight="1" x14ac:dyDescent="0.35">
      <c r="A123" s="166"/>
      <c r="B123" s="166"/>
      <c r="C123" s="166"/>
      <c r="D123" s="166"/>
      <c r="E123" s="166"/>
      <c r="G123" s="168" t="s">
        <v>432</v>
      </c>
      <c r="H123" s="168"/>
      <c r="I123" s="168" t="s">
        <v>521</v>
      </c>
      <c r="J123" s="168"/>
      <c r="K123" s="170" t="s">
        <v>522</v>
      </c>
      <c r="L123" s="250">
        <f>SUM(L124:L130)</f>
        <v>7561.9830000000011</v>
      </c>
    </row>
    <row r="124" spans="1:12" ht="12" hidden="1" customHeight="1" x14ac:dyDescent="0.2">
      <c r="A124" s="166"/>
      <c r="B124" s="166"/>
      <c r="C124" s="166"/>
      <c r="D124" s="166"/>
      <c r="E124" s="166"/>
      <c r="G124" s="167" t="s">
        <v>432</v>
      </c>
      <c r="H124" s="167"/>
      <c r="I124" s="167" t="s">
        <v>217</v>
      </c>
      <c r="J124" s="167"/>
      <c r="K124" s="166" t="s">
        <v>523</v>
      </c>
      <c r="L124" s="245">
        <f>'EGRESOS 31 DICIEMBRE 2019'!K103</f>
        <v>2497.0700000000002</v>
      </c>
    </row>
    <row r="125" spans="1:12" ht="12" hidden="1" customHeight="1" x14ac:dyDescent="0.2">
      <c r="A125" s="166"/>
      <c r="B125" s="166"/>
      <c r="C125" s="166"/>
      <c r="D125" s="166"/>
      <c r="E125" s="166"/>
      <c r="G125" s="167" t="s">
        <v>432</v>
      </c>
      <c r="H125" s="167"/>
      <c r="I125" s="167" t="s">
        <v>219</v>
      </c>
      <c r="J125" s="167"/>
      <c r="K125" s="166" t="s">
        <v>524</v>
      </c>
      <c r="L125" s="245">
        <f>'EGRESOS 31 DICIEMBRE 2019'!K104</f>
        <v>1541.57</v>
      </c>
    </row>
    <row r="126" spans="1:12" ht="12" hidden="1" customHeight="1" x14ac:dyDescent="0.2">
      <c r="A126" s="166"/>
      <c r="B126" s="166"/>
      <c r="C126" s="166"/>
      <c r="D126" s="166"/>
      <c r="E126" s="166"/>
      <c r="G126" s="167" t="s">
        <v>432</v>
      </c>
      <c r="H126" s="167"/>
      <c r="I126" s="167" t="s">
        <v>221</v>
      </c>
      <c r="J126" s="167"/>
      <c r="K126" s="166" t="s">
        <v>525</v>
      </c>
      <c r="L126" s="245">
        <f>'EGRESOS 31 DICIEMBRE 2019'!K105</f>
        <v>406.64</v>
      </c>
    </row>
    <row r="127" spans="1:12" ht="12" hidden="1" customHeight="1" x14ac:dyDescent="0.2">
      <c r="A127" s="166"/>
      <c r="B127" s="166"/>
      <c r="C127" s="166"/>
      <c r="D127" s="166"/>
      <c r="E127" s="166"/>
      <c r="G127" s="167" t="s">
        <v>432</v>
      </c>
      <c r="H127" s="167"/>
      <c r="I127" s="167" t="s">
        <v>223</v>
      </c>
      <c r="J127" s="167"/>
      <c r="K127" s="166" t="s">
        <v>526</v>
      </c>
      <c r="L127" s="245">
        <f>'EGRESOS 31 DICIEMBRE 2019'!K106</f>
        <v>715.70099999999991</v>
      </c>
    </row>
    <row r="128" spans="1:12" ht="12" hidden="1" customHeight="1" x14ac:dyDescent="0.2">
      <c r="A128" s="166"/>
      <c r="B128" s="166"/>
      <c r="C128" s="166"/>
      <c r="D128" s="166"/>
      <c r="E128" s="166"/>
      <c r="G128" s="167" t="s">
        <v>432</v>
      </c>
      <c r="H128" s="167"/>
      <c r="I128" s="167" t="s">
        <v>225</v>
      </c>
      <c r="J128" s="167"/>
      <c r="K128" s="166" t="s">
        <v>527</v>
      </c>
      <c r="L128" s="245">
        <f>'EGRESOS 31 DICIEMBRE 2019'!K107</f>
        <v>84</v>
      </c>
    </row>
    <row r="129" spans="1:18" ht="12" hidden="1" customHeight="1" x14ac:dyDescent="0.2">
      <c r="A129" s="166"/>
      <c r="B129" s="166"/>
      <c r="C129" s="166"/>
      <c r="D129" s="166"/>
      <c r="E129" s="166"/>
      <c r="G129" s="167" t="s">
        <v>432</v>
      </c>
      <c r="H129" s="167"/>
      <c r="I129" s="167" t="s">
        <v>227</v>
      </c>
      <c r="J129" s="167"/>
      <c r="K129" s="166" t="s">
        <v>528</v>
      </c>
      <c r="L129" s="245">
        <f>'EGRESOS 31 DICIEMBRE 2019'!K108</f>
        <v>1740.992</v>
      </c>
    </row>
    <row r="130" spans="1:18" ht="12" hidden="1" customHeight="1" x14ac:dyDescent="0.2">
      <c r="A130" s="166"/>
      <c r="B130" s="166"/>
      <c r="C130" s="166"/>
      <c r="D130" s="166"/>
      <c r="E130" s="166"/>
      <c r="G130" s="167" t="s">
        <v>432</v>
      </c>
      <c r="H130" s="167"/>
      <c r="I130" s="167" t="s">
        <v>229</v>
      </c>
      <c r="J130" s="167"/>
      <c r="K130" s="166" t="s">
        <v>529</v>
      </c>
      <c r="L130" s="245">
        <f>'EGRESOS 31 DICIEMBRE 2019'!K109</f>
        <v>576.01</v>
      </c>
    </row>
    <row r="131" spans="1:18" ht="12" hidden="1" customHeight="1" x14ac:dyDescent="0.35">
      <c r="A131" s="166"/>
      <c r="B131" s="166"/>
      <c r="C131" s="166"/>
      <c r="D131" s="166"/>
      <c r="E131" s="166"/>
      <c r="G131" s="168" t="s">
        <v>432</v>
      </c>
      <c r="H131" s="168"/>
      <c r="I131" s="168" t="s">
        <v>530</v>
      </c>
      <c r="J131" s="168"/>
      <c r="K131" s="170" t="s">
        <v>531</v>
      </c>
      <c r="L131" s="250">
        <f>SUM(L132:L133)</f>
        <v>31940.449000000001</v>
      </c>
    </row>
    <row r="132" spans="1:18" ht="12" hidden="1" customHeight="1" x14ac:dyDescent="0.2">
      <c r="A132" s="166"/>
      <c r="B132" s="166"/>
      <c r="C132" s="166"/>
      <c r="D132" s="166"/>
      <c r="E132" s="166"/>
      <c r="G132" s="167" t="s">
        <v>432</v>
      </c>
      <c r="H132" s="167"/>
      <c r="I132" s="167" t="s">
        <v>532</v>
      </c>
      <c r="J132" s="167"/>
      <c r="K132" s="166" t="s">
        <v>533</v>
      </c>
      <c r="L132" s="245">
        <f>'EGRESOS 31 DICIEMBRE 2019'!K111</f>
        <v>5250.1390000000001</v>
      </c>
    </row>
    <row r="133" spans="1:18" ht="12" hidden="1" customHeight="1" x14ac:dyDescent="0.2">
      <c r="A133" s="166"/>
      <c r="B133" s="166"/>
      <c r="C133" s="166"/>
      <c r="D133" s="166"/>
      <c r="E133" s="166"/>
      <c r="G133" s="167" t="s">
        <v>432</v>
      </c>
      <c r="H133" s="167"/>
      <c r="I133" s="167" t="s">
        <v>235</v>
      </c>
      <c r="J133" s="167"/>
      <c r="K133" s="166" t="s">
        <v>534</v>
      </c>
      <c r="L133" s="245">
        <f>'EGRESOS 31 DICIEMBRE 2019'!K112</f>
        <v>26690.31</v>
      </c>
    </row>
    <row r="134" spans="1:18" ht="12" hidden="1" customHeight="1" x14ac:dyDescent="0.35">
      <c r="A134" s="166"/>
      <c r="B134" s="166"/>
      <c r="C134" s="166"/>
      <c r="D134" s="166"/>
      <c r="E134" s="166"/>
      <c r="G134" s="168" t="s">
        <v>432</v>
      </c>
      <c r="H134" s="168"/>
      <c r="I134" s="168" t="s">
        <v>535</v>
      </c>
      <c r="J134" s="168"/>
      <c r="K134" s="170" t="s">
        <v>536</v>
      </c>
      <c r="L134" s="250">
        <f>SUM(L135:L138)</f>
        <v>0</v>
      </c>
    </row>
    <row r="135" spans="1:18" ht="12" hidden="1" customHeight="1" x14ac:dyDescent="0.2">
      <c r="A135" s="166"/>
      <c r="B135" s="166"/>
      <c r="C135" s="166"/>
      <c r="D135" s="166"/>
      <c r="E135" s="166"/>
      <c r="G135" s="167" t="s">
        <v>432</v>
      </c>
      <c r="H135" s="167"/>
      <c r="I135" s="167" t="s">
        <v>238</v>
      </c>
      <c r="J135" s="167"/>
      <c r="K135" s="166" t="s">
        <v>537</v>
      </c>
      <c r="L135" s="245">
        <f>'EGRESOS 31 DICIEMBRE 2019'!K114</f>
        <v>0</v>
      </c>
    </row>
    <row r="136" spans="1:18" ht="12" hidden="1" customHeight="1" x14ac:dyDescent="0.2">
      <c r="A136" s="166"/>
      <c r="B136" s="166"/>
      <c r="C136" s="166"/>
      <c r="D136" s="166"/>
      <c r="E136" s="166"/>
      <c r="G136" s="167" t="s">
        <v>432</v>
      </c>
      <c r="H136" s="167"/>
      <c r="I136" s="167" t="s">
        <v>538</v>
      </c>
      <c r="J136" s="167"/>
      <c r="K136" s="166" t="s">
        <v>539</v>
      </c>
    </row>
    <row r="137" spans="1:18" ht="12" hidden="1" customHeight="1" x14ac:dyDescent="0.2">
      <c r="A137" s="166"/>
      <c r="B137" s="166"/>
      <c r="C137" s="166"/>
      <c r="D137" s="166"/>
      <c r="E137" s="166"/>
      <c r="G137" s="167" t="s">
        <v>432</v>
      </c>
      <c r="H137" s="167"/>
      <c r="I137" s="167" t="s">
        <v>540</v>
      </c>
      <c r="J137" s="167"/>
      <c r="K137" s="166" t="s">
        <v>541</v>
      </c>
    </row>
    <row r="138" spans="1:18" ht="12" hidden="1" customHeight="1" x14ac:dyDescent="0.2">
      <c r="A138" s="166"/>
      <c r="B138" s="166"/>
      <c r="C138" s="166"/>
      <c r="D138" s="166"/>
      <c r="E138" s="166"/>
      <c r="G138" s="167" t="s">
        <v>432</v>
      </c>
      <c r="H138" s="167"/>
      <c r="I138" s="167" t="s">
        <v>240</v>
      </c>
      <c r="J138" s="167"/>
      <c r="K138" s="166" t="s">
        <v>542</v>
      </c>
      <c r="L138" s="245">
        <f>'EGRESOS 31 DICIEMBRE 2019'!K115</f>
        <v>0</v>
      </c>
    </row>
    <row r="139" spans="1:18" ht="12" hidden="1" customHeight="1" x14ac:dyDescent="0.35">
      <c r="A139" s="166"/>
      <c r="B139" s="166"/>
      <c r="C139" s="166"/>
      <c r="D139" s="166"/>
      <c r="E139" s="166"/>
      <c r="G139" s="168" t="s">
        <v>432</v>
      </c>
      <c r="H139" s="168"/>
      <c r="I139" s="168" t="s">
        <v>543</v>
      </c>
      <c r="J139" s="168"/>
      <c r="K139" s="170" t="s">
        <v>544</v>
      </c>
      <c r="L139" s="250">
        <f>SUM(L140:L147)</f>
        <v>16483.493000000002</v>
      </c>
      <c r="Q139" s="158"/>
      <c r="R139" s="158"/>
    </row>
    <row r="140" spans="1:18" ht="12" hidden="1" customHeight="1" x14ac:dyDescent="0.2">
      <c r="A140" s="166"/>
      <c r="B140" s="166"/>
      <c r="C140" s="166"/>
      <c r="D140" s="166"/>
      <c r="E140" s="166"/>
      <c r="G140" s="167" t="s">
        <v>432</v>
      </c>
      <c r="H140" s="167"/>
      <c r="I140" s="167" t="s">
        <v>243</v>
      </c>
      <c r="J140" s="167"/>
      <c r="K140" s="166" t="s">
        <v>545</v>
      </c>
      <c r="L140" s="245">
        <f>'EGRESOS 31 DICIEMBRE 2019'!K117</f>
        <v>1100.8900000000001</v>
      </c>
      <c r="Q140" s="158"/>
      <c r="R140" s="158"/>
    </row>
    <row r="141" spans="1:18" ht="12" hidden="1" customHeight="1" x14ac:dyDescent="0.2">
      <c r="A141" s="166"/>
      <c r="B141" s="166"/>
      <c r="C141" s="166"/>
      <c r="D141" s="166"/>
      <c r="E141" s="166"/>
      <c r="G141" s="167" t="s">
        <v>432</v>
      </c>
      <c r="H141" s="167"/>
      <c r="I141" s="167" t="s">
        <v>245</v>
      </c>
      <c r="J141" s="167"/>
      <c r="K141" s="166" t="s">
        <v>546</v>
      </c>
      <c r="L141" s="245">
        <f>'EGRESOS 31 DICIEMBRE 2019'!K118</f>
        <v>1637.0250000000001</v>
      </c>
    </row>
    <row r="142" spans="1:18" ht="12" hidden="1" customHeight="1" x14ac:dyDescent="0.2">
      <c r="A142" s="166"/>
      <c r="B142" s="166"/>
      <c r="C142" s="166"/>
      <c r="D142" s="166"/>
      <c r="E142" s="166"/>
      <c r="G142" s="167" t="s">
        <v>432</v>
      </c>
      <c r="H142" s="167"/>
      <c r="I142" s="167" t="s">
        <v>247</v>
      </c>
      <c r="J142" s="167"/>
      <c r="K142" s="166" t="s">
        <v>547</v>
      </c>
      <c r="L142" s="245">
        <f>'EGRESOS 31 DICIEMBRE 2019'!K119</f>
        <v>4018.8040000000001</v>
      </c>
    </row>
    <row r="143" spans="1:18" ht="12" hidden="1" customHeight="1" x14ac:dyDescent="0.2">
      <c r="A143" s="166"/>
      <c r="B143" s="166"/>
      <c r="C143" s="166"/>
      <c r="D143" s="166"/>
      <c r="E143" s="166"/>
      <c r="G143" s="167" t="s">
        <v>432</v>
      </c>
      <c r="H143" s="167"/>
      <c r="I143" s="167" t="s">
        <v>249</v>
      </c>
      <c r="J143" s="167"/>
      <c r="K143" s="166" t="s">
        <v>548</v>
      </c>
      <c r="L143" s="245">
        <f>'EGRESOS 31 DICIEMBRE 2019'!K120</f>
        <v>4870.402</v>
      </c>
    </row>
    <row r="144" spans="1:18" ht="12" hidden="1" customHeight="1" x14ac:dyDescent="0.2">
      <c r="A144" s="166"/>
      <c r="B144" s="166"/>
      <c r="C144" s="166"/>
      <c r="D144" s="166"/>
      <c r="E144" s="166"/>
      <c r="G144" s="167" t="s">
        <v>432</v>
      </c>
      <c r="H144" s="167"/>
      <c r="I144" s="167" t="s">
        <v>251</v>
      </c>
      <c r="J144" s="167"/>
      <c r="K144" s="166" t="s">
        <v>549</v>
      </c>
      <c r="L144" s="245">
        <f>'EGRESOS 31 DICIEMBRE 2019'!K121</f>
        <v>2159.6999999999998</v>
      </c>
    </row>
    <row r="145" spans="1:14" ht="12" hidden="1" customHeight="1" x14ac:dyDescent="0.2">
      <c r="A145" s="166"/>
      <c r="B145" s="166"/>
      <c r="C145" s="166"/>
      <c r="D145" s="166"/>
      <c r="E145" s="166"/>
      <c r="G145" s="167" t="s">
        <v>432</v>
      </c>
      <c r="H145" s="167"/>
      <c r="I145" s="167" t="s">
        <v>253</v>
      </c>
      <c r="J145" s="167"/>
      <c r="K145" s="166" t="s">
        <v>550</v>
      </c>
      <c r="L145" s="245">
        <f>'EGRESOS 31 DICIEMBRE 2019'!K122</f>
        <v>1074.271</v>
      </c>
    </row>
    <row r="146" spans="1:14" ht="12" hidden="1" customHeight="1" x14ac:dyDescent="0.2">
      <c r="A146" s="166"/>
      <c r="B146" s="166"/>
      <c r="C146" s="166"/>
      <c r="D146" s="166"/>
      <c r="E146" s="166"/>
      <c r="G146" s="167" t="s">
        <v>432</v>
      </c>
      <c r="H146" s="167"/>
      <c r="I146" s="167" t="s">
        <v>255</v>
      </c>
      <c r="J146" s="167"/>
      <c r="K146" s="166" t="s">
        <v>551</v>
      </c>
      <c r="L146" s="245">
        <f>'EGRESOS 31 DICIEMBRE 2019'!K123</f>
        <v>0</v>
      </c>
    </row>
    <row r="147" spans="1:14" ht="12" hidden="1" customHeight="1" x14ac:dyDescent="0.2">
      <c r="A147" s="166"/>
      <c r="B147" s="166"/>
      <c r="C147" s="166"/>
      <c r="D147" s="166"/>
      <c r="E147" s="166"/>
      <c r="G147" s="167" t="s">
        <v>432</v>
      </c>
      <c r="H147" s="167"/>
      <c r="I147" s="167" t="s">
        <v>257</v>
      </c>
      <c r="J147" s="167"/>
      <c r="K147" s="166" t="s">
        <v>552</v>
      </c>
      <c r="L147" s="245">
        <f>'EGRESOS 31 DICIEMBRE 2019'!K124</f>
        <v>1622.4009999999998</v>
      </c>
      <c r="N147" s="166"/>
    </row>
    <row r="148" spans="1:14" ht="12" hidden="1" customHeight="1" x14ac:dyDescent="0.2">
      <c r="N148" s="166"/>
    </row>
    <row r="149" spans="1:14" ht="12" hidden="1" customHeight="1" thickBot="1" x14ac:dyDescent="0.25">
      <c r="A149" s="171"/>
      <c r="B149" s="171"/>
      <c r="C149" s="171"/>
      <c r="D149" s="171"/>
      <c r="E149" s="171"/>
      <c r="F149" s="171"/>
      <c r="G149" s="169"/>
      <c r="H149" s="169"/>
      <c r="I149" s="169"/>
      <c r="J149" s="169"/>
      <c r="K149" s="171"/>
      <c r="N149" s="166"/>
    </row>
    <row r="150" spans="1:14" ht="12" hidden="1" customHeight="1" x14ac:dyDescent="0.2">
      <c r="A150" s="166"/>
      <c r="B150" s="166"/>
      <c r="C150" s="166"/>
      <c r="D150" s="166"/>
      <c r="E150" s="166"/>
      <c r="G150" s="167"/>
      <c r="H150" s="167"/>
      <c r="I150" s="168">
        <v>3</v>
      </c>
      <c r="J150" s="168"/>
      <c r="K150" s="170" t="s">
        <v>553</v>
      </c>
      <c r="N150" s="166"/>
    </row>
    <row r="151" spans="1:14" ht="12" hidden="1" customHeight="1" x14ac:dyDescent="0.2">
      <c r="A151" s="166"/>
      <c r="B151" s="166"/>
      <c r="C151" s="166"/>
      <c r="D151" s="166"/>
      <c r="E151" s="166"/>
      <c r="G151" s="167" t="s">
        <v>432</v>
      </c>
      <c r="H151" s="167"/>
      <c r="I151" s="168" t="s">
        <v>554</v>
      </c>
      <c r="J151" s="168"/>
      <c r="K151" s="170" t="s">
        <v>555</v>
      </c>
      <c r="N151" s="166"/>
    </row>
    <row r="152" spans="1:14" ht="12" hidden="1" customHeight="1" x14ac:dyDescent="0.2">
      <c r="A152" s="166"/>
      <c r="B152" s="166"/>
      <c r="C152" s="166"/>
      <c r="D152" s="166"/>
      <c r="E152" s="166"/>
      <c r="G152" s="167" t="s">
        <v>432</v>
      </c>
      <c r="H152" s="167"/>
      <c r="I152" s="167" t="s">
        <v>556</v>
      </c>
      <c r="J152" s="167"/>
      <c r="K152" s="166" t="s">
        <v>557</v>
      </c>
      <c r="N152" s="166"/>
    </row>
    <row r="153" spans="1:14" ht="12" hidden="1" customHeight="1" x14ac:dyDescent="0.2">
      <c r="A153" s="166"/>
      <c r="B153" s="166"/>
      <c r="C153" s="166"/>
      <c r="D153" s="166"/>
      <c r="E153" s="166"/>
      <c r="G153" s="167" t="s">
        <v>432</v>
      </c>
      <c r="H153" s="167"/>
      <c r="I153" s="167" t="s">
        <v>558</v>
      </c>
      <c r="J153" s="167"/>
      <c r="K153" s="166" t="s">
        <v>559</v>
      </c>
      <c r="N153" s="166"/>
    </row>
    <row r="154" spans="1:14" ht="12" hidden="1" customHeight="1" x14ac:dyDescent="0.2">
      <c r="A154" s="166"/>
      <c r="B154" s="166"/>
      <c r="C154" s="166"/>
      <c r="D154" s="166"/>
      <c r="E154" s="166"/>
      <c r="G154" s="167" t="s">
        <v>432</v>
      </c>
      <c r="H154" s="167"/>
      <c r="I154" s="167" t="s">
        <v>560</v>
      </c>
      <c r="J154" s="167"/>
      <c r="K154" s="166" t="s">
        <v>561</v>
      </c>
      <c r="N154" s="166"/>
    </row>
    <row r="155" spans="1:14" ht="12" hidden="1" customHeight="1" x14ac:dyDescent="0.2">
      <c r="A155" s="166"/>
      <c r="B155" s="166"/>
      <c r="C155" s="166"/>
      <c r="D155" s="166"/>
      <c r="E155" s="166"/>
      <c r="G155" s="167" t="s">
        <v>432</v>
      </c>
      <c r="H155" s="167"/>
      <c r="I155" s="167" t="s">
        <v>562</v>
      </c>
      <c r="J155" s="167"/>
      <c r="K155" s="166" t="s">
        <v>563</v>
      </c>
      <c r="N155" s="166"/>
    </row>
    <row r="156" spans="1:14" ht="12" hidden="1" customHeight="1" x14ac:dyDescent="0.2">
      <c r="A156" s="166"/>
      <c r="B156" s="166"/>
      <c r="C156" s="166"/>
      <c r="D156" s="166"/>
      <c r="E156" s="166"/>
      <c r="G156" s="167"/>
      <c r="H156" s="167"/>
      <c r="I156" s="167"/>
      <c r="J156" s="167"/>
      <c r="K156" s="166"/>
      <c r="N156" s="166"/>
    </row>
    <row r="157" spans="1:14" ht="12" hidden="1" customHeight="1" x14ac:dyDescent="0.2">
      <c r="A157" s="166"/>
      <c r="B157" s="166"/>
      <c r="C157" s="166"/>
      <c r="D157" s="166"/>
      <c r="E157" s="166"/>
      <c r="G157" s="168" t="s">
        <v>413</v>
      </c>
      <c r="H157" s="168"/>
      <c r="I157" s="164">
        <v>9</v>
      </c>
      <c r="J157" s="164"/>
      <c r="K157" s="170" t="s">
        <v>371</v>
      </c>
      <c r="N157" s="166"/>
    </row>
    <row r="158" spans="1:14" ht="12" hidden="1" customHeight="1" x14ac:dyDescent="0.2">
      <c r="A158" s="166"/>
      <c r="B158" s="166"/>
      <c r="C158" s="166"/>
      <c r="D158" s="166"/>
      <c r="E158" s="166"/>
      <c r="G158" s="167" t="s">
        <v>432</v>
      </c>
      <c r="H158" s="167"/>
      <c r="I158" s="168" t="s">
        <v>564</v>
      </c>
      <c r="J158" s="168"/>
      <c r="K158" s="170" t="s">
        <v>565</v>
      </c>
      <c r="N158" s="166"/>
    </row>
    <row r="159" spans="1:14" ht="12" hidden="1" customHeight="1" x14ac:dyDescent="0.2">
      <c r="A159" s="166"/>
      <c r="B159" s="166"/>
      <c r="C159" s="166"/>
      <c r="D159" s="166"/>
      <c r="E159" s="166"/>
      <c r="G159" s="167" t="s">
        <v>432</v>
      </c>
      <c r="H159" s="167"/>
      <c r="I159" s="167" t="s">
        <v>566</v>
      </c>
      <c r="J159" s="167"/>
      <c r="K159" s="166" t="s">
        <v>567</v>
      </c>
      <c r="N159" s="166"/>
    </row>
    <row r="160" spans="1:14" ht="12" customHeight="1" x14ac:dyDescent="0.2">
      <c r="A160" s="166"/>
      <c r="B160" s="166"/>
      <c r="C160" s="166"/>
      <c r="D160" s="166"/>
      <c r="E160" s="166"/>
      <c r="G160" s="166"/>
      <c r="H160" s="166"/>
      <c r="I160" s="166"/>
      <c r="J160" s="166"/>
      <c r="K160" s="166"/>
    </row>
    <row r="161" spans="1:13" ht="12" customHeight="1" x14ac:dyDescent="0.2">
      <c r="A161" s="166"/>
      <c r="B161" s="168" t="s">
        <v>568</v>
      </c>
      <c r="C161" s="251" t="s">
        <v>569</v>
      </c>
      <c r="E161" s="166"/>
      <c r="G161" s="167" t="s">
        <v>413</v>
      </c>
      <c r="H161" s="167"/>
      <c r="I161" s="164">
        <v>3</v>
      </c>
      <c r="J161" s="164"/>
      <c r="K161" s="170" t="s">
        <v>369</v>
      </c>
      <c r="M161" s="249">
        <f>M163+M181</f>
        <v>0</v>
      </c>
    </row>
    <row r="162" spans="1:13" ht="12" customHeight="1" x14ac:dyDescent="0.2">
      <c r="A162" s="166"/>
      <c r="B162" s="168"/>
      <c r="C162" s="251"/>
      <c r="E162" s="166"/>
      <c r="G162" s="167"/>
      <c r="H162" s="167"/>
      <c r="I162" s="164"/>
      <c r="J162" s="164"/>
      <c r="K162" s="170"/>
    </row>
    <row r="163" spans="1:13" ht="12" customHeight="1" x14ac:dyDescent="0.2">
      <c r="A163" s="166"/>
      <c r="B163" s="168"/>
      <c r="C163" s="167" t="s">
        <v>570</v>
      </c>
      <c r="D163" s="166" t="s">
        <v>571</v>
      </c>
      <c r="E163" s="166"/>
      <c r="G163" s="167"/>
      <c r="H163" s="167"/>
      <c r="I163" s="164"/>
      <c r="J163" s="164"/>
      <c r="K163" s="170"/>
      <c r="M163" s="246">
        <f>L164+L167+L175+L178</f>
        <v>0</v>
      </c>
    </row>
    <row r="164" spans="1:13" ht="12" hidden="1" customHeight="1" x14ac:dyDescent="0.35">
      <c r="A164" s="166"/>
      <c r="B164" s="166"/>
      <c r="E164" s="166"/>
      <c r="G164" s="168" t="s">
        <v>570</v>
      </c>
      <c r="H164" s="168"/>
      <c r="I164" s="168" t="s">
        <v>572</v>
      </c>
      <c r="J164" s="168"/>
      <c r="K164" s="170" t="s">
        <v>573</v>
      </c>
      <c r="L164" s="250">
        <f>SUM(L165:L166)</f>
        <v>0</v>
      </c>
    </row>
    <row r="165" spans="1:13" ht="12" hidden="1" customHeight="1" x14ac:dyDescent="0.2">
      <c r="A165" s="166"/>
      <c r="B165" s="166"/>
      <c r="C165" s="166"/>
      <c r="D165" s="166"/>
      <c r="E165" s="166"/>
      <c r="G165" s="167" t="s">
        <v>570</v>
      </c>
      <c r="H165" s="167"/>
      <c r="I165" s="167" t="s">
        <v>574</v>
      </c>
      <c r="J165" s="167"/>
      <c r="K165" s="166" t="s">
        <v>575</v>
      </c>
    </row>
    <row r="166" spans="1:13" ht="12" hidden="1" customHeight="1" x14ac:dyDescent="0.2">
      <c r="A166" s="166"/>
      <c r="B166" s="166"/>
      <c r="C166" s="166"/>
      <c r="D166" s="166"/>
      <c r="E166" s="166"/>
      <c r="G166" s="167" t="s">
        <v>570</v>
      </c>
      <c r="H166" s="167"/>
      <c r="I166" s="167" t="s">
        <v>576</v>
      </c>
      <c r="J166" s="167"/>
      <c r="K166" s="166" t="s">
        <v>577</v>
      </c>
    </row>
    <row r="167" spans="1:13" ht="12" hidden="1" customHeight="1" x14ac:dyDescent="0.35">
      <c r="A167" s="166"/>
      <c r="B167" s="166"/>
      <c r="C167" s="166"/>
      <c r="D167" s="166"/>
      <c r="E167" s="166"/>
      <c r="G167" s="168" t="s">
        <v>570</v>
      </c>
      <c r="H167" s="168"/>
      <c r="I167" s="168" t="s">
        <v>578</v>
      </c>
      <c r="J167" s="168"/>
      <c r="K167" s="170" t="s">
        <v>579</v>
      </c>
      <c r="L167" s="250">
        <f>SUM(L168:L174)</f>
        <v>0</v>
      </c>
    </row>
    <row r="168" spans="1:13" ht="12" hidden="1" customHeight="1" x14ac:dyDescent="0.2">
      <c r="A168" s="166"/>
      <c r="B168" s="166"/>
      <c r="C168" s="166"/>
      <c r="D168" s="166"/>
      <c r="E168" s="166"/>
      <c r="G168" s="167" t="s">
        <v>570</v>
      </c>
      <c r="H168" s="167"/>
      <c r="I168" s="167" t="s">
        <v>580</v>
      </c>
      <c r="J168" s="167"/>
      <c r="K168" s="166" t="s">
        <v>581</v>
      </c>
    </row>
    <row r="169" spans="1:13" ht="12" hidden="1" customHeight="1" x14ac:dyDescent="0.2">
      <c r="A169" s="166"/>
      <c r="B169" s="166"/>
      <c r="C169" s="166"/>
      <c r="D169" s="166"/>
      <c r="E169" s="166"/>
      <c r="G169" s="167" t="s">
        <v>570</v>
      </c>
      <c r="H169" s="167"/>
      <c r="I169" s="167" t="s">
        <v>582</v>
      </c>
      <c r="J169" s="167"/>
      <c r="K169" s="166" t="s">
        <v>583</v>
      </c>
    </row>
    <row r="170" spans="1:13" ht="12" hidden="1" customHeight="1" x14ac:dyDescent="0.2">
      <c r="A170" s="166"/>
      <c r="B170" s="166"/>
      <c r="C170" s="166"/>
      <c r="D170" s="166"/>
      <c r="E170" s="166"/>
      <c r="G170" s="167" t="s">
        <v>570</v>
      </c>
      <c r="H170" s="167"/>
      <c r="I170" s="167" t="s">
        <v>584</v>
      </c>
      <c r="J170" s="167"/>
      <c r="K170" s="166" t="s">
        <v>585</v>
      </c>
    </row>
    <row r="171" spans="1:13" ht="12" hidden="1" customHeight="1" x14ac:dyDescent="0.2">
      <c r="A171" s="166"/>
      <c r="B171" s="166"/>
      <c r="C171" s="166"/>
      <c r="D171" s="166"/>
      <c r="E171" s="166"/>
      <c r="G171" s="167" t="s">
        <v>570</v>
      </c>
      <c r="H171" s="167"/>
      <c r="I171" s="167" t="s">
        <v>586</v>
      </c>
      <c r="J171" s="167"/>
      <c r="K171" s="166" t="s">
        <v>587</v>
      </c>
    </row>
    <row r="172" spans="1:13" ht="12" hidden="1" customHeight="1" x14ac:dyDescent="0.2">
      <c r="A172" s="166"/>
      <c r="B172" s="166"/>
      <c r="C172" s="166"/>
      <c r="D172" s="166"/>
      <c r="E172" s="166"/>
      <c r="G172" s="167" t="s">
        <v>570</v>
      </c>
      <c r="H172" s="167"/>
      <c r="I172" s="167" t="s">
        <v>588</v>
      </c>
      <c r="J172" s="167"/>
      <c r="K172" s="166" t="s">
        <v>589</v>
      </c>
    </row>
    <row r="173" spans="1:13" ht="12" hidden="1" customHeight="1" x14ac:dyDescent="0.2">
      <c r="A173" s="166"/>
      <c r="B173" s="166"/>
      <c r="C173" s="166"/>
      <c r="D173" s="166"/>
      <c r="E173" s="166"/>
      <c r="G173" s="167" t="s">
        <v>570</v>
      </c>
      <c r="H173" s="167"/>
      <c r="I173" s="167" t="s">
        <v>590</v>
      </c>
      <c r="J173" s="167"/>
      <c r="K173" s="166" t="s">
        <v>591</v>
      </c>
    </row>
    <row r="174" spans="1:13" ht="12" hidden="1" customHeight="1" x14ac:dyDescent="0.2">
      <c r="A174" s="166"/>
      <c r="B174" s="166"/>
      <c r="C174" s="166"/>
      <c r="D174" s="166"/>
      <c r="E174" s="166"/>
      <c r="G174" s="167" t="s">
        <v>570</v>
      </c>
      <c r="H174" s="167"/>
      <c r="I174" s="167" t="s">
        <v>592</v>
      </c>
      <c r="J174" s="167"/>
      <c r="K174" s="166" t="s">
        <v>593</v>
      </c>
    </row>
    <row r="175" spans="1:13" ht="12" hidden="1" customHeight="1" x14ac:dyDescent="0.35">
      <c r="A175" s="166"/>
      <c r="B175" s="166"/>
      <c r="C175" s="166"/>
      <c r="D175" s="166"/>
      <c r="E175" s="166"/>
      <c r="G175" s="167" t="s">
        <v>570</v>
      </c>
      <c r="H175" s="167"/>
      <c r="I175" s="168" t="s">
        <v>594</v>
      </c>
      <c r="J175" s="168"/>
      <c r="K175" s="170" t="s">
        <v>595</v>
      </c>
      <c r="L175" s="250">
        <f>SUM(L176:L177)</f>
        <v>0</v>
      </c>
    </row>
    <row r="176" spans="1:13" ht="12" hidden="1" customHeight="1" x14ac:dyDescent="0.2">
      <c r="A176" s="166"/>
      <c r="B176" s="166"/>
      <c r="C176" s="166"/>
      <c r="D176" s="166"/>
      <c r="E176" s="166"/>
      <c r="G176" s="167" t="s">
        <v>570</v>
      </c>
      <c r="H176" s="167"/>
      <c r="I176" s="167" t="s">
        <v>596</v>
      </c>
      <c r="J176" s="167"/>
      <c r="K176" s="166" t="s">
        <v>597</v>
      </c>
    </row>
    <row r="177" spans="1:14" ht="11.25" hidden="1" x14ac:dyDescent="0.2">
      <c r="A177" s="166"/>
      <c r="B177" s="166"/>
      <c r="C177" s="166"/>
      <c r="D177" s="166"/>
      <c r="E177" s="166"/>
      <c r="G177" s="167" t="s">
        <v>570</v>
      </c>
      <c r="H177" s="167"/>
      <c r="I177" s="167" t="s">
        <v>598</v>
      </c>
      <c r="J177" s="167"/>
      <c r="K177" s="166" t="s">
        <v>599</v>
      </c>
    </row>
    <row r="178" spans="1:14" ht="13.5" hidden="1" x14ac:dyDescent="0.35">
      <c r="A178" s="166"/>
      <c r="B178" s="166"/>
      <c r="C178" s="166"/>
      <c r="D178" s="166"/>
      <c r="E178" s="166"/>
      <c r="G178" s="167" t="s">
        <v>570</v>
      </c>
      <c r="H178" s="167"/>
      <c r="I178" s="168" t="s">
        <v>554</v>
      </c>
      <c r="J178" s="168"/>
      <c r="K178" s="170" t="s">
        <v>555</v>
      </c>
      <c r="L178" s="250">
        <f>SUM(L179)</f>
        <v>0</v>
      </c>
    </row>
    <row r="179" spans="1:14" ht="11.25" hidden="1" x14ac:dyDescent="0.2">
      <c r="A179" s="166"/>
      <c r="B179" s="166"/>
      <c r="C179" s="166"/>
      <c r="D179" s="166"/>
      <c r="E179" s="166"/>
      <c r="G179" s="167" t="s">
        <v>570</v>
      </c>
      <c r="H179" s="167"/>
      <c r="I179" s="167" t="s">
        <v>261</v>
      </c>
      <c r="J179" s="167"/>
      <c r="K179" s="166" t="s">
        <v>600</v>
      </c>
      <c r="L179" s="245">
        <f>'EGRESOS 31 DICIEMBRE 2019'!K127</f>
        <v>0</v>
      </c>
    </row>
    <row r="180" spans="1:14" ht="14.25" hidden="1" customHeight="1" x14ac:dyDescent="0.2">
      <c r="A180" s="166"/>
      <c r="B180" s="166"/>
      <c r="C180" s="166"/>
      <c r="D180" s="166"/>
      <c r="E180" s="166"/>
      <c r="G180" s="167"/>
      <c r="H180" s="167"/>
      <c r="I180" s="167"/>
      <c r="J180" s="167"/>
      <c r="K180" s="166"/>
    </row>
    <row r="181" spans="1:14" ht="12" customHeight="1" x14ac:dyDescent="0.2">
      <c r="A181" s="166"/>
      <c r="B181" s="166"/>
      <c r="C181" s="167" t="s">
        <v>601</v>
      </c>
      <c r="D181" s="166" t="s">
        <v>602</v>
      </c>
      <c r="E181" s="166"/>
      <c r="G181" s="167" t="s">
        <v>413</v>
      </c>
      <c r="H181" s="167"/>
      <c r="I181" s="167"/>
      <c r="J181" s="167"/>
      <c r="K181" s="166"/>
      <c r="M181" s="246">
        <f>L182+L185+L187</f>
        <v>0</v>
      </c>
    </row>
    <row r="182" spans="1:14" ht="12" hidden="1" customHeight="1" x14ac:dyDescent="0.35">
      <c r="A182" s="166"/>
      <c r="B182" s="166"/>
      <c r="C182" s="166"/>
      <c r="D182" s="166"/>
      <c r="E182" s="166"/>
      <c r="G182" s="168" t="s">
        <v>603</v>
      </c>
      <c r="H182" s="168"/>
      <c r="I182" s="168" t="s">
        <v>572</v>
      </c>
      <c r="J182" s="168"/>
      <c r="K182" s="170" t="s">
        <v>573</v>
      </c>
      <c r="L182" s="250">
        <f>SUM(L183:L184)</f>
        <v>0</v>
      </c>
    </row>
    <row r="183" spans="1:14" ht="12" hidden="1" customHeight="1" x14ac:dyDescent="0.2">
      <c r="A183" s="166"/>
      <c r="B183" s="166"/>
      <c r="C183" s="166"/>
      <c r="D183" s="166"/>
      <c r="E183" s="166"/>
      <c r="G183" s="167" t="s">
        <v>603</v>
      </c>
      <c r="H183" s="167"/>
      <c r="I183" s="167" t="s">
        <v>604</v>
      </c>
      <c r="J183" s="167"/>
      <c r="K183" s="166" t="s">
        <v>605</v>
      </c>
    </row>
    <row r="184" spans="1:14" ht="12" hidden="1" customHeight="1" x14ac:dyDescent="0.2">
      <c r="A184" s="166"/>
      <c r="B184" s="166"/>
      <c r="C184" s="166"/>
      <c r="D184" s="166" t="s">
        <v>413</v>
      </c>
      <c r="E184" s="166"/>
      <c r="G184" s="167" t="s">
        <v>603</v>
      </c>
      <c r="H184" s="167"/>
      <c r="I184" s="167" t="s">
        <v>606</v>
      </c>
      <c r="J184" s="167"/>
      <c r="K184" s="166" t="s">
        <v>607</v>
      </c>
      <c r="N184" s="166"/>
    </row>
    <row r="185" spans="1:14" ht="12" hidden="1" customHeight="1" x14ac:dyDescent="0.35">
      <c r="A185" s="166"/>
      <c r="B185" s="166"/>
      <c r="C185" s="166"/>
      <c r="D185" s="166"/>
      <c r="E185" s="166"/>
      <c r="G185" s="168" t="s">
        <v>603</v>
      </c>
      <c r="H185" s="168"/>
      <c r="I185" s="168" t="s">
        <v>578</v>
      </c>
      <c r="J185" s="168"/>
      <c r="K185" s="170" t="s">
        <v>579</v>
      </c>
      <c r="L185" s="250">
        <f>SUM(L186)</f>
        <v>0</v>
      </c>
    </row>
    <row r="186" spans="1:14" ht="12" hidden="1" customHeight="1" x14ac:dyDescent="0.2">
      <c r="A186" s="166"/>
      <c r="B186" s="166"/>
      <c r="C186" s="166"/>
      <c r="D186" s="166"/>
      <c r="E186" s="166"/>
      <c r="G186" s="167" t="s">
        <v>603</v>
      </c>
      <c r="H186" s="167"/>
      <c r="I186" s="167" t="s">
        <v>608</v>
      </c>
      <c r="J186" s="167"/>
      <c r="K186" s="166" t="s">
        <v>609</v>
      </c>
    </row>
    <row r="187" spans="1:14" ht="12" hidden="1" customHeight="1" x14ac:dyDescent="0.35">
      <c r="A187" s="166"/>
      <c r="B187" s="166"/>
      <c r="C187" s="166"/>
      <c r="D187" s="166"/>
      <c r="E187" s="166" t="s">
        <v>413</v>
      </c>
      <c r="G187" s="168" t="s">
        <v>603</v>
      </c>
      <c r="H187" s="168"/>
      <c r="I187" s="168" t="s">
        <v>594</v>
      </c>
      <c r="J187" s="168"/>
      <c r="K187" s="170" t="s">
        <v>595</v>
      </c>
      <c r="L187" s="250">
        <f>SUM(L188:L189)</f>
        <v>0</v>
      </c>
    </row>
    <row r="188" spans="1:14" ht="12" hidden="1" customHeight="1" x14ac:dyDescent="0.2">
      <c r="A188" s="166"/>
      <c r="B188" s="166"/>
      <c r="C188" s="166"/>
      <c r="D188" s="166"/>
      <c r="E188" s="166"/>
      <c r="G188" s="167" t="s">
        <v>603</v>
      </c>
      <c r="H188" s="167"/>
      <c r="I188" s="167" t="s">
        <v>596</v>
      </c>
      <c r="J188" s="167"/>
      <c r="K188" s="166" t="s">
        <v>597</v>
      </c>
    </row>
    <row r="189" spans="1:14" ht="12" hidden="1" customHeight="1" x14ac:dyDescent="0.2">
      <c r="A189" s="166"/>
      <c r="B189" s="166"/>
      <c r="C189" s="166"/>
      <c r="D189" s="166"/>
      <c r="E189" s="166"/>
      <c r="G189" s="167" t="s">
        <v>603</v>
      </c>
      <c r="H189" s="167"/>
      <c r="I189" s="167" t="s">
        <v>598</v>
      </c>
      <c r="J189" s="167"/>
      <c r="K189" s="166" t="s">
        <v>599</v>
      </c>
    </row>
    <row r="191" spans="1:14" ht="12" customHeight="1" x14ac:dyDescent="0.2">
      <c r="A191" s="166"/>
      <c r="B191" s="168" t="s">
        <v>610</v>
      </c>
      <c r="C191" s="164" t="s">
        <v>9</v>
      </c>
      <c r="D191" s="164"/>
      <c r="E191" s="164"/>
      <c r="G191" s="168" t="s">
        <v>610</v>
      </c>
      <c r="H191" s="168"/>
      <c r="I191" s="168">
        <v>6</v>
      </c>
      <c r="J191" s="168"/>
      <c r="K191" s="170" t="s">
        <v>9</v>
      </c>
      <c r="M191" s="249">
        <f>M193+M211+M234</f>
        <v>28173.011999999999</v>
      </c>
    </row>
    <row r="192" spans="1:14" ht="12" customHeight="1" x14ac:dyDescent="0.2">
      <c r="A192" s="166"/>
      <c r="B192" s="166"/>
      <c r="C192" s="166"/>
      <c r="D192" s="166"/>
      <c r="E192" s="166"/>
      <c r="G192" s="166"/>
      <c r="H192" s="166"/>
      <c r="I192" s="167"/>
      <c r="J192" s="167"/>
      <c r="K192" s="166"/>
    </row>
    <row r="193" spans="1:14" ht="12" customHeight="1" x14ac:dyDescent="0.35">
      <c r="A193" s="166"/>
      <c r="B193" s="166"/>
      <c r="C193" s="167" t="s">
        <v>611</v>
      </c>
      <c r="D193" s="166" t="s">
        <v>612</v>
      </c>
      <c r="E193" s="166"/>
      <c r="G193" s="168" t="s">
        <v>611</v>
      </c>
      <c r="H193" s="168"/>
      <c r="I193" s="168" t="s">
        <v>290</v>
      </c>
      <c r="J193" s="168"/>
      <c r="K193" s="170" t="s">
        <v>613</v>
      </c>
      <c r="L193" s="250">
        <f>SUM(L194:L202)</f>
        <v>21685.8</v>
      </c>
      <c r="M193" s="246">
        <f>L193+L203+L205</f>
        <v>21685.8</v>
      </c>
      <c r="N193" s="166"/>
    </row>
    <row r="194" spans="1:14" ht="12" hidden="1" customHeight="1" x14ac:dyDescent="0.2">
      <c r="A194" s="166"/>
      <c r="B194" s="166"/>
      <c r="C194" s="167"/>
      <c r="D194" s="166"/>
      <c r="E194" s="166"/>
      <c r="G194" s="167" t="s">
        <v>611</v>
      </c>
      <c r="H194" s="167"/>
      <c r="I194" s="167" t="s">
        <v>614</v>
      </c>
      <c r="J194" s="167"/>
      <c r="K194" s="166" t="s">
        <v>615</v>
      </c>
      <c r="N194" s="166"/>
    </row>
    <row r="195" spans="1:14" ht="12" hidden="1" customHeight="1" x14ac:dyDescent="0.2">
      <c r="A195" s="166"/>
      <c r="B195" s="166"/>
      <c r="C195" s="167"/>
      <c r="D195" s="166"/>
      <c r="E195" s="166"/>
      <c r="G195" s="167" t="s">
        <v>611</v>
      </c>
      <c r="H195" s="167"/>
      <c r="I195" s="167" t="s">
        <v>363</v>
      </c>
      <c r="J195" s="167"/>
      <c r="K195" s="166" t="s">
        <v>616</v>
      </c>
      <c r="L195" s="245">
        <f>'EGRESOS 31 DICIEMBRE 2019'!K148</f>
        <v>21685.8</v>
      </c>
      <c r="N195" s="166"/>
    </row>
    <row r="196" spans="1:14" ht="12" hidden="1" customHeight="1" x14ac:dyDescent="0.2">
      <c r="A196" s="166"/>
      <c r="B196" s="166"/>
      <c r="C196" s="167"/>
      <c r="D196" s="166"/>
      <c r="E196" s="166"/>
      <c r="G196" s="167" t="s">
        <v>611</v>
      </c>
      <c r="H196" s="167"/>
      <c r="I196" s="167" t="s">
        <v>617</v>
      </c>
      <c r="J196" s="167"/>
      <c r="K196" s="166" t="s">
        <v>618</v>
      </c>
      <c r="N196" s="166"/>
    </row>
    <row r="197" spans="1:14" ht="12" hidden="1" customHeight="1" x14ac:dyDescent="0.2">
      <c r="A197" s="166"/>
      <c r="B197" s="166"/>
      <c r="C197" s="167"/>
      <c r="D197" s="166"/>
      <c r="E197" s="166"/>
      <c r="G197" s="167" t="s">
        <v>611</v>
      </c>
      <c r="H197" s="167"/>
      <c r="I197" s="167" t="s">
        <v>619</v>
      </c>
      <c r="J197" s="167"/>
      <c r="K197" s="166" t="s">
        <v>620</v>
      </c>
      <c r="N197" s="166"/>
    </row>
    <row r="198" spans="1:14" ht="12" hidden="1" customHeight="1" x14ac:dyDescent="0.2">
      <c r="A198" s="166"/>
      <c r="B198" s="166"/>
      <c r="C198" s="167"/>
      <c r="D198" s="166"/>
      <c r="E198" s="166"/>
      <c r="G198" s="167" t="s">
        <v>611</v>
      </c>
      <c r="H198" s="167"/>
      <c r="I198" s="167" t="s">
        <v>621</v>
      </c>
      <c r="J198" s="167"/>
      <c r="K198" s="166" t="s">
        <v>622</v>
      </c>
      <c r="N198" s="166"/>
    </row>
    <row r="199" spans="1:14" ht="12" hidden="1" customHeight="1" x14ac:dyDescent="0.2">
      <c r="A199" s="166"/>
      <c r="B199" s="166"/>
      <c r="C199" s="167"/>
      <c r="D199" s="166"/>
      <c r="E199" s="166"/>
      <c r="G199" s="167" t="s">
        <v>611</v>
      </c>
      <c r="H199" s="167"/>
      <c r="I199" s="167" t="s">
        <v>623</v>
      </c>
      <c r="J199" s="167"/>
      <c r="K199" s="166" t="s">
        <v>624</v>
      </c>
      <c r="N199" s="166"/>
    </row>
    <row r="200" spans="1:14" ht="12" hidden="1" customHeight="1" x14ac:dyDescent="0.2">
      <c r="A200" s="166"/>
      <c r="B200" s="166"/>
      <c r="C200" s="167"/>
      <c r="D200" s="166"/>
      <c r="E200" s="166"/>
      <c r="G200" s="167" t="s">
        <v>611</v>
      </c>
      <c r="H200" s="167"/>
      <c r="I200" s="167" t="s">
        <v>625</v>
      </c>
      <c r="J200" s="167"/>
      <c r="K200" s="166" t="s">
        <v>626</v>
      </c>
      <c r="N200" s="166"/>
    </row>
    <row r="201" spans="1:14" ht="12" hidden="1" customHeight="1" x14ac:dyDescent="0.2">
      <c r="A201" s="166"/>
      <c r="B201" s="166"/>
      <c r="C201" s="167"/>
      <c r="D201" s="166"/>
      <c r="E201" s="166"/>
      <c r="G201" s="167" t="s">
        <v>611</v>
      </c>
      <c r="H201" s="167"/>
      <c r="I201" s="167" t="s">
        <v>292</v>
      </c>
      <c r="J201" s="167"/>
      <c r="K201" s="166" t="s">
        <v>627</v>
      </c>
      <c r="L201" s="245">
        <f>'EGRESOS 31 DICIEMBRE 2019'!K149</f>
        <v>0</v>
      </c>
      <c r="N201" s="166"/>
    </row>
    <row r="202" spans="1:14" ht="12" hidden="1" customHeight="1" x14ac:dyDescent="0.2">
      <c r="A202" s="166"/>
      <c r="B202" s="166"/>
      <c r="C202" s="167"/>
      <c r="D202" s="166"/>
      <c r="E202" s="166"/>
      <c r="G202" s="167" t="s">
        <v>611</v>
      </c>
      <c r="H202" s="167"/>
      <c r="I202" s="167" t="s">
        <v>628</v>
      </c>
      <c r="J202" s="167"/>
      <c r="K202" s="166" t="s">
        <v>629</v>
      </c>
      <c r="N202" s="166"/>
    </row>
    <row r="203" spans="1:14" ht="12" hidden="1" customHeight="1" x14ac:dyDescent="0.35">
      <c r="A203" s="166"/>
      <c r="B203" s="166"/>
      <c r="C203" s="167"/>
      <c r="D203" s="166"/>
      <c r="E203" s="166"/>
      <c r="G203" s="167" t="s">
        <v>611</v>
      </c>
      <c r="H203" s="167"/>
      <c r="I203" s="168" t="s">
        <v>297</v>
      </c>
      <c r="J203" s="167"/>
      <c r="K203" s="170" t="s">
        <v>298</v>
      </c>
      <c r="L203" s="250">
        <f>SUM(L204)</f>
        <v>0</v>
      </c>
      <c r="N203" s="166"/>
    </row>
    <row r="204" spans="1:14" ht="12" hidden="1" customHeight="1" x14ac:dyDescent="0.2">
      <c r="A204" s="166"/>
      <c r="B204" s="166"/>
      <c r="C204" s="167"/>
      <c r="D204" s="166"/>
      <c r="E204" s="166"/>
      <c r="G204" s="167" t="s">
        <v>611</v>
      </c>
      <c r="H204" s="167"/>
      <c r="I204" s="167" t="s">
        <v>630</v>
      </c>
      <c r="J204" s="167"/>
      <c r="K204" s="166" t="s">
        <v>631</v>
      </c>
      <c r="N204" s="166"/>
    </row>
    <row r="205" spans="1:14" ht="12" hidden="1" customHeight="1" x14ac:dyDescent="0.35">
      <c r="A205" s="166"/>
      <c r="B205" s="166"/>
      <c r="C205" s="167"/>
      <c r="D205" s="166"/>
      <c r="E205" s="166"/>
      <c r="G205" s="168" t="s">
        <v>611</v>
      </c>
      <c r="H205" s="168"/>
      <c r="I205" s="168" t="s">
        <v>632</v>
      </c>
      <c r="J205" s="168"/>
      <c r="K205" s="170" t="s">
        <v>323</v>
      </c>
      <c r="L205" s="250">
        <f>SUM(L206:L209)</f>
        <v>0</v>
      </c>
      <c r="N205" s="166"/>
    </row>
    <row r="206" spans="1:14" ht="12" hidden="1" customHeight="1" x14ac:dyDescent="0.2">
      <c r="A206" s="166"/>
      <c r="B206" s="166"/>
      <c r="C206" s="167"/>
      <c r="D206" s="166"/>
      <c r="E206" s="166"/>
      <c r="G206" s="167" t="s">
        <v>611</v>
      </c>
      <c r="H206" s="167"/>
      <c r="I206" s="167" t="s">
        <v>633</v>
      </c>
      <c r="J206" s="167"/>
      <c r="K206" s="166" t="s">
        <v>634</v>
      </c>
      <c r="N206" s="166"/>
    </row>
    <row r="207" spans="1:14" ht="12" hidden="1" customHeight="1" x14ac:dyDescent="0.2">
      <c r="A207" s="166"/>
      <c r="B207" s="166"/>
      <c r="C207" s="167"/>
      <c r="D207" s="166"/>
      <c r="E207" s="166"/>
      <c r="G207" s="167" t="s">
        <v>611</v>
      </c>
      <c r="H207" s="167"/>
      <c r="I207" s="167" t="s">
        <v>635</v>
      </c>
      <c r="J207" s="167"/>
      <c r="K207" s="166" t="s">
        <v>636</v>
      </c>
    </row>
    <row r="208" spans="1:14" ht="12" hidden="1" customHeight="1" x14ac:dyDescent="0.2">
      <c r="A208" s="166"/>
      <c r="B208" s="166"/>
      <c r="C208" s="166"/>
      <c r="D208" s="166"/>
      <c r="E208" s="166"/>
      <c r="G208" s="167" t="s">
        <v>611</v>
      </c>
      <c r="H208" s="167"/>
      <c r="I208" s="167" t="s">
        <v>637</v>
      </c>
      <c r="J208" s="167"/>
      <c r="K208" s="166" t="s">
        <v>638</v>
      </c>
    </row>
    <row r="209" spans="1:13" ht="12" hidden="1" customHeight="1" x14ac:dyDescent="0.2">
      <c r="A209" s="166"/>
      <c r="B209" s="166"/>
      <c r="C209" s="166"/>
      <c r="D209" s="166"/>
      <c r="E209" s="166"/>
      <c r="G209" s="167" t="s">
        <v>611</v>
      </c>
      <c r="H209" s="167"/>
      <c r="I209" s="167" t="s">
        <v>324</v>
      </c>
      <c r="J209" s="167"/>
      <c r="K209" s="166" t="s">
        <v>325</v>
      </c>
      <c r="L209" s="245">
        <f>'EGRESOS 31 DICIEMBRE 2019'!K84</f>
        <v>0</v>
      </c>
    </row>
    <row r="210" spans="1:13" ht="12" hidden="1" customHeight="1" x14ac:dyDescent="0.2">
      <c r="A210" s="166"/>
      <c r="B210" s="166"/>
      <c r="C210" s="167"/>
      <c r="D210" s="166"/>
      <c r="E210" s="166"/>
      <c r="G210" s="167"/>
      <c r="H210" s="167"/>
      <c r="I210" s="167"/>
      <c r="J210" s="167"/>
      <c r="K210" s="166"/>
    </row>
    <row r="211" spans="1:13" ht="12" customHeight="1" x14ac:dyDescent="0.35">
      <c r="A211" s="166"/>
      <c r="B211" s="166"/>
      <c r="C211" s="167" t="s">
        <v>639</v>
      </c>
      <c r="D211" s="166" t="s">
        <v>640</v>
      </c>
      <c r="E211" s="166"/>
      <c r="G211" s="168" t="s">
        <v>639</v>
      </c>
      <c r="H211" s="168"/>
      <c r="I211" s="168" t="s">
        <v>641</v>
      </c>
      <c r="J211" s="168"/>
      <c r="K211" s="170" t="s">
        <v>642</v>
      </c>
      <c r="L211" s="250">
        <f>SUM(L212:L215)</f>
        <v>0</v>
      </c>
      <c r="M211" s="246">
        <f>L211+L216+L222+L228+L230</f>
        <v>6487.2120000000004</v>
      </c>
    </row>
    <row r="212" spans="1:13" ht="12" hidden="1" customHeight="1" x14ac:dyDescent="0.2">
      <c r="A212" s="166"/>
      <c r="B212" s="166"/>
      <c r="C212" s="167"/>
      <c r="D212" s="166" t="s">
        <v>413</v>
      </c>
      <c r="E212" s="166"/>
      <c r="G212" s="167" t="s">
        <v>639</v>
      </c>
      <c r="H212" s="167"/>
      <c r="I212" s="167" t="s">
        <v>295</v>
      </c>
      <c r="J212" s="167"/>
      <c r="K212" s="166" t="s">
        <v>643</v>
      </c>
      <c r="L212" s="245">
        <f>'EGRESOS 31 DICIEMBRE 2019'!K151</f>
        <v>0</v>
      </c>
    </row>
    <row r="213" spans="1:13" ht="12" hidden="1" customHeight="1" x14ac:dyDescent="0.2">
      <c r="A213" s="166"/>
      <c r="B213" s="166"/>
      <c r="C213" s="167"/>
      <c r="D213" s="166"/>
      <c r="E213" s="166"/>
      <c r="G213" s="167" t="s">
        <v>639</v>
      </c>
      <c r="H213" s="167"/>
      <c r="I213" s="167" t="s">
        <v>644</v>
      </c>
      <c r="J213" s="167"/>
      <c r="K213" s="166" t="s">
        <v>645</v>
      </c>
    </row>
    <row r="214" spans="1:13" ht="12" hidden="1" customHeight="1" x14ac:dyDescent="0.2">
      <c r="A214" s="166"/>
      <c r="B214" s="166"/>
      <c r="C214" s="167"/>
      <c r="D214" s="166"/>
      <c r="E214" s="166"/>
      <c r="G214" s="167" t="s">
        <v>639</v>
      </c>
      <c r="H214" s="167"/>
      <c r="I214" s="167" t="s">
        <v>646</v>
      </c>
      <c r="J214" s="167"/>
      <c r="K214" s="166" t="s">
        <v>647</v>
      </c>
    </row>
    <row r="215" spans="1:13" ht="12" hidden="1" customHeight="1" x14ac:dyDescent="0.2">
      <c r="A215" s="166"/>
      <c r="B215" s="166"/>
      <c r="C215" s="167"/>
      <c r="D215" s="166"/>
      <c r="E215" s="166"/>
      <c r="G215" s="167" t="s">
        <v>639</v>
      </c>
      <c r="H215" s="167"/>
      <c r="I215" s="167" t="s">
        <v>648</v>
      </c>
      <c r="J215" s="167"/>
      <c r="K215" s="166" t="s">
        <v>649</v>
      </c>
    </row>
    <row r="216" spans="1:13" ht="12" hidden="1" customHeight="1" x14ac:dyDescent="0.35">
      <c r="A216" s="166"/>
      <c r="B216" s="166"/>
      <c r="C216" s="167"/>
      <c r="D216" s="166"/>
      <c r="E216" s="166"/>
      <c r="G216" s="167" t="s">
        <v>639</v>
      </c>
      <c r="H216" s="167"/>
      <c r="I216" s="168" t="s">
        <v>297</v>
      </c>
      <c r="J216" s="168"/>
      <c r="K216" s="170" t="s">
        <v>650</v>
      </c>
      <c r="L216" s="250">
        <f>SUM(L217:L221)</f>
        <v>1156.701</v>
      </c>
    </row>
    <row r="217" spans="1:13" ht="12" hidden="1" customHeight="1" x14ac:dyDescent="0.2">
      <c r="A217" s="166"/>
      <c r="B217" s="166"/>
      <c r="C217" s="167"/>
      <c r="D217" s="166"/>
      <c r="E217" s="166"/>
      <c r="G217" s="167" t="s">
        <v>639</v>
      </c>
      <c r="H217" s="167"/>
      <c r="I217" s="167" t="s">
        <v>299</v>
      </c>
      <c r="J217" s="167"/>
      <c r="K217" s="166" t="s">
        <v>651</v>
      </c>
      <c r="L217" s="245">
        <f>'EGRESOS 31 DICIEMBRE 2019'!K153</f>
        <v>467.89</v>
      </c>
    </row>
    <row r="218" spans="1:13" ht="12" hidden="1" customHeight="1" x14ac:dyDescent="0.2">
      <c r="A218" s="166"/>
      <c r="B218" s="166"/>
      <c r="C218" s="167"/>
      <c r="D218" s="166"/>
      <c r="E218" s="166"/>
      <c r="G218" s="167" t="s">
        <v>639</v>
      </c>
      <c r="H218" s="167"/>
      <c r="I218" s="167" t="s">
        <v>652</v>
      </c>
      <c r="J218" s="167"/>
      <c r="K218" s="166" t="s">
        <v>653</v>
      </c>
    </row>
    <row r="219" spans="1:13" ht="12" hidden="1" customHeight="1" x14ac:dyDescent="0.2">
      <c r="A219" s="166"/>
      <c r="B219" s="166"/>
      <c r="C219" s="167"/>
      <c r="D219" s="166"/>
      <c r="E219" s="166"/>
      <c r="G219" s="167" t="s">
        <v>639</v>
      </c>
      <c r="H219" s="167"/>
      <c r="I219" s="167" t="s">
        <v>654</v>
      </c>
      <c r="J219" s="167"/>
      <c r="K219" s="166" t="s">
        <v>655</v>
      </c>
    </row>
    <row r="220" spans="1:13" ht="12" hidden="1" customHeight="1" x14ac:dyDescent="0.2">
      <c r="A220" s="166"/>
      <c r="B220" s="166"/>
      <c r="C220" s="167"/>
      <c r="D220" s="166"/>
      <c r="E220" s="166"/>
      <c r="G220" s="167" t="s">
        <v>639</v>
      </c>
      <c r="H220" s="167"/>
      <c r="I220" s="167" t="s">
        <v>656</v>
      </c>
      <c r="J220" s="167"/>
      <c r="K220" s="166" t="s">
        <v>657</v>
      </c>
    </row>
    <row r="221" spans="1:13" ht="12" hidden="1" customHeight="1" x14ac:dyDescent="0.2">
      <c r="A221" s="166"/>
      <c r="B221" s="166"/>
      <c r="C221" s="167"/>
      <c r="D221" s="166"/>
      <c r="E221" s="166"/>
      <c r="G221" s="167" t="s">
        <v>639</v>
      </c>
      <c r="H221" s="167"/>
      <c r="I221" s="167" t="s">
        <v>355</v>
      </c>
      <c r="J221" s="167"/>
      <c r="K221" s="166" t="s">
        <v>658</v>
      </c>
      <c r="L221" s="245">
        <f>'EGRESOS 31 DICIEMBRE 2019'!K154</f>
        <v>688.81100000000004</v>
      </c>
    </row>
    <row r="222" spans="1:13" ht="12" hidden="1" customHeight="1" x14ac:dyDescent="0.35">
      <c r="A222" s="166"/>
      <c r="B222" s="166"/>
      <c r="C222" s="167"/>
      <c r="D222" s="166"/>
      <c r="E222" s="166"/>
      <c r="G222" s="167" t="s">
        <v>639</v>
      </c>
      <c r="H222" s="167"/>
      <c r="I222" s="168" t="s">
        <v>659</v>
      </c>
      <c r="J222" s="168"/>
      <c r="K222" s="170" t="s">
        <v>660</v>
      </c>
      <c r="L222" s="250">
        <f>SUM(L223:L227)</f>
        <v>0</v>
      </c>
    </row>
    <row r="223" spans="1:13" ht="12" hidden="1" customHeight="1" x14ac:dyDescent="0.2">
      <c r="A223" s="166"/>
      <c r="B223" s="166"/>
      <c r="C223" s="167"/>
      <c r="D223" s="166" t="s">
        <v>413</v>
      </c>
      <c r="E223" s="166"/>
      <c r="G223" s="167" t="s">
        <v>639</v>
      </c>
      <c r="H223" s="167"/>
      <c r="I223" s="167" t="s">
        <v>302</v>
      </c>
      <c r="J223" s="167"/>
      <c r="K223" s="166" t="s">
        <v>661</v>
      </c>
      <c r="L223" s="245">
        <f>'EGRESOS 31 DICIEMBRE 2019'!K156</f>
        <v>0</v>
      </c>
    </row>
    <row r="224" spans="1:13" ht="12" hidden="1" customHeight="1" x14ac:dyDescent="0.2">
      <c r="A224" s="166"/>
      <c r="B224" s="166"/>
      <c r="C224" s="167"/>
      <c r="D224" s="166"/>
      <c r="E224" s="166"/>
      <c r="G224" s="167" t="s">
        <v>639</v>
      </c>
      <c r="H224" s="167"/>
      <c r="I224" s="167" t="s">
        <v>662</v>
      </c>
      <c r="J224" s="167"/>
      <c r="K224" s="166" t="s">
        <v>663</v>
      </c>
      <c r="L224" s="245">
        <f>'EGRESOS 31 DICIEMBRE 2019'!K157</f>
        <v>0</v>
      </c>
    </row>
    <row r="225" spans="1:13" ht="12" hidden="1" customHeight="1" thickBot="1" x14ac:dyDescent="0.25">
      <c r="A225" s="171"/>
      <c r="B225" s="171"/>
      <c r="C225" s="169"/>
      <c r="D225" s="171"/>
      <c r="E225" s="171"/>
      <c r="F225" s="171"/>
      <c r="G225" s="169" t="s">
        <v>639</v>
      </c>
      <c r="H225" s="169"/>
      <c r="I225" s="169" t="s">
        <v>664</v>
      </c>
      <c r="J225" s="169"/>
      <c r="K225" s="171" t="s">
        <v>665</v>
      </c>
    </row>
    <row r="226" spans="1:13" ht="12" hidden="1" customHeight="1" x14ac:dyDescent="0.2">
      <c r="A226" s="166"/>
      <c r="B226" s="166"/>
      <c r="C226" s="167"/>
      <c r="D226" s="166"/>
      <c r="E226" s="166"/>
      <c r="F226" s="166"/>
      <c r="G226" s="167"/>
      <c r="H226" s="167"/>
      <c r="I226" s="167"/>
      <c r="J226" s="167"/>
      <c r="K226" s="166"/>
    </row>
    <row r="227" spans="1:13" ht="12" hidden="1" customHeight="1" x14ac:dyDescent="0.2">
      <c r="A227" s="166"/>
      <c r="B227" s="166"/>
      <c r="C227" s="167"/>
      <c r="D227" s="166"/>
      <c r="E227" s="166"/>
      <c r="G227" s="167" t="s">
        <v>639</v>
      </c>
      <c r="H227" s="167"/>
      <c r="I227" s="167" t="s">
        <v>666</v>
      </c>
      <c r="J227" s="167"/>
      <c r="K227" s="166" t="s">
        <v>667</v>
      </c>
    </row>
    <row r="228" spans="1:13" ht="12" hidden="1" customHeight="1" x14ac:dyDescent="0.35">
      <c r="A228" s="166"/>
      <c r="B228" s="166"/>
      <c r="C228" s="167"/>
      <c r="D228" s="166"/>
      <c r="E228" s="166"/>
      <c r="G228" s="167" t="s">
        <v>639</v>
      </c>
      <c r="H228" s="167"/>
      <c r="I228" s="168" t="s">
        <v>668</v>
      </c>
      <c r="J228" s="168"/>
      <c r="K228" s="170" t="s">
        <v>669</v>
      </c>
      <c r="L228" s="250">
        <f>SUM(L229)</f>
        <v>0</v>
      </c>
    </row>
    <row r="229" spans="1:13" ht="12" hidden="1" customHeight="1" x14ac:dyDescent="0.2">
      <c r="A229" s="166"/>
      <c r="B229" s="166"/>
      <c r="C229" s="167"/>
      <c r="D229" s="166" t="s">
        <v>413</v>
      </c>
      <c r="E229" s="166"/>
      <c r="G229" s="167" t="s">
        <v>639</v>
      </c>
      <c r="H229" s="167"/>
      <c r="I229" s="167" t="s">
        <v>670</v>
      </c>
      <c r="J229" s="167"/>
      <c r="K229" s="166" t="s">
        <v>671</v>
      </c>
    </row>
    <row r="230" spans="1:13" ht="12" hidden="1" customHeight="1" x14ac:dyDescent="0.35">
      <c r="A230" s="166"/>
      <c r="B230" s="166"/>
      <c r="C230" s="167"/>
      <c r="D230" s="166"/>
      <c r="E230" s="166"/>
      <c r="G230" s="167" t="s">
        <v>639</v>
      </c>
      <c r="H230" s="167"/>
      <c r="I230" s="168" t="s">
        <v>303</v>
      </c>
      <c r="J230" s="168"/>
      <c r="K230" s="170" t="s">
        <v>672</v>
      </c>
      <c r="L230" s="250">
        <f>SUM(L231:L232)</f>
        <v>5330.5110000000004</v>
      </c>
    </row>
    <row r="231" spans="1:13" ht="12" hidden="1" customHeight="1" x14ac:dyDescent="0.2">
      <c r="A231" s="166"/>
      <c r="B231" s="166"/>
      <c r="C231" s="167"/>
      <c r="D231" s="166"/>
      <c r="E231" s="166"/>
      <c r="G231" s="167" t="s">
        <v>639</v>
      </c>
      <c r="H231" s="167"/>
      <c r="I231" s="167" t="s">
        <v>305</v>
      </c>
      <c r="J231" s="167"/>
      <c r="K231" s="166" t="s">
        <v>306</v>
      </c>
      <c r="L231" s="245">
        <f>'EGRESOS 31 DICIEMBRE 2019'!K159</f>
        <v>5156.1000000000004</v>
      </c>
    </row>
    <row r="232" spans="1:13" ht="12" hidden="1" customHeight="1" x14ac:dyDescent="0.2">
      <c r="A232" s="166"/>
      <c r="B232" s="166"/>
      <c r="C232" s="167"/>
      <c r="D232" s="166"/>
      <c r="E232" s="166"/>
      <c r="G232" s="167" t="s">
        <v>639</v>
      </c>
      <c r="H232" s="167"/>
      <c r="I232" s="167" t="s">
        <v>356</v>
      </c>
      <c r="J232" s="167"/>
      <c r="K232" s="166" t="s">
        <v>673</v>
      </c>
      <c r="L232" s="245">
        <f>'EGRESOS 31 DICIEMBRE 2019'!K160</f>
        <v>174.411</v>
      </c>
    </row>
    <row r="233" spans="1:13" ht="12" hidden="1" customHeight="1" x14ac:dyDescent="0.2">
      <c r="A233" s="166"/>
      <c r="B233" s="166"/>
      <c r="C233" s="167"/>
      <c r="D233" s="166"/>
      <c r="E233" s="166"/>
      <c r="G233" s="167" t="s">
        <v>413</v>
      </c>
      <c r="H233" s="167"/>
      <c r="I233" s="167"/>
      <c r="J233" s="167"/>
      <c r="K233" s="166"/>
    </row>
    <row r="234" spans="1:13" ht="12" customHeight="1" x14ac:dyDescent="0.35">
      <c r="A234" s="166"/>
      <c r="B234" s="166"/>
      <c r="C234" s="167" t="s">
        <v>674</v>
      </c>
      <c r="D234" s="166" t="s">
        <v>675</v>
      </c>
      <c r="E234" s="166"/>
      <c r="G234" s="168" t="s">
        <v>674</v>
      </c>
      <c r="H234" s="168"/>
      <c r="I234" s="168" t="s">
        <v>307</v>
      </c>
      <c r="J234" s="168"/>
      <c r="K234" s="170" t="s">
        <v>308</v>
      </c>
      <c r="L234" s="250">
        <f>SUM(L235:L236)</f>
        <v>0</v>
      </c>
      <c r="M234" s="246">
        <f>L234</f>
        <v>0</v>
      </c>
    </row>
    <row r="235" spans="1:13" ht="12" hidden="1" customHeight="1" x14ac:dyDescent="0.2">
      <c r="A235" s="166"/>
      <c r="B235" s="166"/>
      <c r="C235" s="166"/>
      <c r="D235" s="166" t="s">
        <v>413</v>
      </c>
      <c r="E235" s="166"/>
      <c r="G235" s="167" t="s">
        <v>674</v>
      </c>
      <c r="H235" s="167"/>
      <c r="I235" s="167" t="s">
        <v>309</v>
      </c>
      <c r="J235" s="167"/>
      <c r="K235" s="166" t="s">
        <v>676</v>
      </c>
    </row>
    <row r="236" spans="1:13" ht="12" hidden="1" customHeight="1" x14ac:dyDescent="0.2">
      <c r="A236" s="166"/>
      <c r="B236" s="166"/>
      <c r="C236" s="166"/>
      <c r="D236" s="166" t="s">
        <v>413</v>
      </c>
      <c r="E236" s="166"/>
      <c r="G236" s="167" t="s">
        <v>674</v>
      </c>
      <c r="H236" s="167"/>
      <c r="I236" s="167" t="s">
        <v>677</v>
      </c>
      <c r="J236" s="167"/>
      <c r="K236" s="166" t="s">
        <v>678</v>
      </c>
    </row>
    <row r="237" spans="1:13" ht="12" customHeight="1" x14ac:dyDescent="0.2">
      <c r="A237" s="166"/>
      <c r="B237" s="166"/>
      <c r="C237" s="166"/>
      <c r="D237" s="166"/>
      <c r="E237" s="166"/>
      <c r="G237" s="167"/>
      <c r="H237" s="167"/>
      <c r="I237" s="167"/>
      <c r="J237" s="167"/>
      <c r="K237" s="166"/>
    </row>
    <row r="238" spans="1:13" ht="12" customHeight="1" x14ac:dyDescent="0.2">
      <c r="A238" s="168" t="s">
        <v>679</v>
      </c>
      <c r="B238" s="164" t="s">
        <v>680</v>
      </c>
      <c r="C238" s="164"/>
      <c r="D238" s="164"/>
      <c r="E238" s="164"/>
      <c r="G238" s="164">
        <v>2</v>
      </c>
      <c r="H238" s="164"/>
      <c r="I238" s="168">
        <v>5</v>
      </c>
      <c r="J238" s="168"/>
      <c r="K238" s="170" t="s">
        <v>370</v>
      </c>
      <c r="M238" s="249">
        <f>M240+M251+M276</f>
        <v>255865.91200000001</v>
      </c>
    </row>
    <row r="239" spans="1:13" ht="12" customHeight="1" x14ac:dyDescent="0.2">
      <c r="A239" s="166"/>
      <c r="B239" s="166"/>
      <c r="C239" s="166"/>
      <c r="D239" s="166"/>
      <c r="E239" s="166"/>
      <c r="G239" s="166"/>
      <c r="H239" s="166"/>
      <c r="I239" s="167"/>
      <c r="J239" s="167"/>
      <c r="K239" s="166"/>
    </row>
    <row r="240" spans="1:13" ht="12" customHeight="1" x14ac:dyDescent="0.2">
      <c r="A240" s="166"/>
      <c r="B240" s="168" t="s">
        <v>681</v>
      </c>
      <c r="C240" s="164" t="s">
        <v>682</v>
      </c>
      <c r="D240" s="166"/>
      <c r="E240" s="166"/>
      <c r="G240" s="168" t="s">
        <v>413</v>
      </c>
      <c r="H240" s="168"/>
      <c r="I240" s="168" t="s">
        <v>683</v>
      </c>
      <c r="J240" s="168"/>
      <c r="K240" s="170" t="s">
        <v>684</v>
      </c>
      <c r="M240" s="249">
        <f>M242+M243+M247+M248+M249</f>
        <v>151773.23000000001</v>
      </c>
    </row>
    <row r="241" spans="1:13" ht="12" customHeight="1" x14ac:dyDescent="0.2">
      <c r="A241" s="166"/>
      <c r="B241" s="168"/>
      <c r="C241" s="164"/>
      <c r="D241" s="166"/>
      <c r="E241" s="166"/>
      <c r="G241" s="168"/>
      <c r="H241" s="168"/>
      <c r="I241" s="168"/>
      <c r="J241" s="168"/>
      <c r="K241" s="170"/>
    </row>
    <row r="242" spans="1:13" ht="12" customHeight="1" x14ac:dyDescent="0.2">
      <c r="A242" s="166"/>
      <c r="B242" s="252"/>
      <c r="C242" s="167" t="s">
        <v>685</v>
      </c>
      <c r="D242" s="166" t="s">
        <v>686</v>
      </c>
      <c r="E242" s="166"/>
      <c r="G242" s="167" t="s">
        <v>685</v>
      </c>
      <c r="H242" s="167"/>
      <c r="I242" s="167" t="s">
        <v>280</v>
      </c>
      <c r="J242" s="167"/>
      <c r="K242" s="166" t="s">
        <v>281</v>
      </c>
      <c r="L242" s="245">
        <f>'EGRESOS 31 DICIEMBRE 2019'!K139</f>
        <v>0</v>
      </c>
      <c r="M242" s="246">
        <f>L242</f>
        <v>0</v>
      </c>
    </row>
    <row r="243" spans="1:13" ht="12" customHeight="1" x14ac:dyDescent="0.2">
      <c r="A243" s="166"/>
      <c r="B243" s="252"/>
      <c r="C243" s="167" t="s">
        <v>687</v>
      </c>
      <c r="D243" s="166" t="s">
        <v>688</v>
      </c>
      <c r="E243" s="166"/>
      <c r="G243" s="167" t="s">
        <v>687</v>
      </c>
      <c r="H243" s="167"/>
      <c r="I243" s="167" t="s">
        <v>361</v>
      </c>
      <c r="J243" s="167"/>
      <c r="K243" s="166" t="s">
        <v>689</v>
      </c>
      <c r="L243" s="245">
        <f>'EGRESOS 31 DICIEMBRE 2019'!K140</f>
        <v>65328.6</v>
      </c>
      <c r="M243" s="246">
        <f>L243+L244+L245+L246</f>
        <v>65328.6</v>
      </c>
    </row>
    <row r="244" spans="1:13" ht="12" hidden="1" customHeight="1" x14ac:dyDescent="0.2">
      <c r="A244" s="166"/>
      <c r="B244" s="252"/>
      <c r="C244" s="166"/>
      <c r="D244" s="166"/>
      <c r="E244" s="166"/>
      <c r="G244" s="167" t="s">
        <v>687</v>
      </c>
      <c r="H244" s="167"/>
      <c r="I244" s="167" t="s">
        <v>690</v>
      </c>
      <c r="J244" s="167"/>
      <c r="K244" s="166" t="s">
        <v>691</v>
      </c>
    </row>
    <row r="245" spans="1:13" ht="12" hidden="1" customHeight="1" x14ac:dyDescent="0.2">
      <c r="A245" s="166"/>
      <c r="B245" s="166"/>
      <c r="C245" s="166"/>
      <c r="D245" s="166"/>
      <c r="E245" s="166"/>
      <c r="G245" s="167" t="s">
        <v>687</v>
      </c>
      <c r="H245" s="167"/>
      <c r="I245" s="167" t="s">
        <v>692</v>
      </c>
      <c r="J245" s="167"/>
      <c r="K245" s="166" t="s">
        <v>693</v>
      </c>
    </row>
    <row r="246" spans="1:13" ht="12" hidden="1" customHeight="1" x14ac:dyDescent="0.2">
      <c r="A246" s="166"/>
      <c r="B246" s="166"/>
      <c r="C246" s="166"/>
      <c r="D246" s="166"/>
      <c r="E246" s="166"/>
      <c r="G246" s="167" t="s">
        <v>687</v>
      </c>
      <c r="H246" s="167"/>
      <c r="I246" s="167" t="s">
        <v>694</v>
      </c>
      <c r="J246" s="167"/>
      <c r="K246" s="166" t="s">
        <v>695</v>
      </c>
    </row>
    <row r="247" spans="1:13" ht="12" customHeight="1" x14ac:dyDescent="0.2">
      <c r="A247" s="166"/>
      <c r="B247" s="166"/>
      <c r="C247" s="167" t="s">
        <v>696</v>
      </c>
      <c r="D247" s="166" t="s">
        <v>697</v>
      </c>
      <c r="E247" s="166"/>
      <c r="G247" s="167" t="s">
        <v>696</v>
      </c>
      <c r="H247" s="167"/>
      <c r="I247" s="167" t="s">
        <v>698</v>
      </c>
      <c r="J247" s="167"/>
      <c r="K247" s="166" t="s">
        <v>697</v>
      </c>
      <c r="M247" s="246">
        <f>L247</f>
        <v>0</v>
      </c>
    </row>
    <row r="248" spans="1:13" ht="12" customHeight="1" x14ac:dyDescent="0.2">
      <c r="A248" s="166"/>
      <c r="B248" s="166"/>
      <c r="C248" s="167" t="s">
        <v>699</v>
      </c>
      <c r="D248" s="166" t="s">
        <v>283</v>
      </c>
      <c r="E248" s="166"/>
      <c r="G248" s="167" t="s">
        <v>699</v>
      </c>
      <c r="H248" s="167"/>
      <c r="I248" s="167" t="s">
        <v>282</v>
      </c>
      <c r="J248" s="167"/>
      <c r="K248" s="166" t="s">
        <v>283</v>
      </c>
      <c r="L248" s="245">
        <f>'EGRESOS 31 DICIEMBRE 2019'!K141</f>
        <v>0</v>
      </c>
      <c r="M248" s="246">
        <f>L248</f>
        <v>0</v>
      </c>
    </row>
    <row r="249" spans="1:13" ht="12" customHeight="1" x14ac:dyDescent="0.2">
      <c r="A249" s="166"/>
      <c r="B249" s="166"/>
      <c r="C249" s="167" t="s">
        <v>700</v>
      </c>
      <c r="D249" s="166" t="s">
        <v>701</v>
      </c>
      <c r="E249" s="166"/>
      <c r="G249" s="167" t="s">
        <v>700</v>
      </c>
      <c r="H249" s="167"/>
      <c r="I249" s="167" t="s">
        <v>284</v>
      </c>
      <c r="J249" s="167"/>
      <c r="K249" s="166" t="s">
        <v>702</v>
      </c>
      <c r="L249" s="245">
        <f>'EGRESOS 31 DICIEMBRE 2019'!K142</f>
        <v>86444.63</v>
      </c>
      <c r="M249" s="246">
        <f>L249</f>
        <v>86444.63</v>
      </c>
    </row>
    <row r="250" spans="1:13" ht="12" customHeight="1" x14ac:dyDescent="0.2">
      <c r="A250" s="166"/>
      <c r="B250" s="166"/>
      <c r="C250" s="167"/>
      <c r="D250" s="166"/>
      <c r="E250" s="166"/>
      <c r="G250" s="167"/>
      <c r="H250" s="167"/>
      <c r="I250" s="167"/>
      <c r="J250" s="167"/>
      <c r="K250" s="166"/>
    </row>
    <row r="251" spans="1:13" ht="12" customHeight="1" x14ac:dyDescent="0.2">
      <c r="A251" s="166"/>
      <c r="B251" s="168" t="s">
        <v>703</v>
      </c>
      <c r="C251" s="164" t="s">
        <v>704</v>
      </c>
      <c r="D251" s="166"/>
      <c r="E251" s="166"/>
      <c r="G251" s="167" t="s">
        <v>413</v>
      </c>
      <c r="H251" s="167"/>
      <c r="I251" s="166"/>
      <c r="J251" s="166"/>
      <c r="K251" s="166"/>
      <c r="M251" s="249">
        <f>M253+M266+M267+M271+M272</f>
        <v>104092.682</v>
      </c>
    </row>
    <row r="252" spans="1:13" ht="12" customHeight="1" x14ac:dyDescent="0.2">
      <c r="A252" s="166"/>
      <c r="B252" s="168"/>
      <c r="C252" s="164"/>
      <c r="D252" s="166"/>
      <c r="E252" s="166"/>
      <c r="G252" s="167"/>
      <c r="H252" s="167"/>
      <c r="I252" s="166"/>
      <c r="J252" s="166"/>
      <c r="K252" s="166"/>
    </row>
    <row r="253" spans="1:13" ht="12" customHeight="1" x14ac:dyDescent="0.35">
      <c r="A253" s="166"/>
      <c r="B253" s="166"/>
      <c r="C253" s="167" t="s">
        <v>705</v>
      </c>
      <c r="D253" s="166" t="s">
        <v>706</v>
      </c>
      <c r="E253" s="166"/>
      <c r="G253" s="168" t="s">
        <v>705</v>
      </c>
      <c r="H253" s="168"/>
      <c r="I253" s="168" t="s">
        <v>707</v>
      </c>
      <c r="J253" s="168"/>
      <c r="K253" s="170" t="s">
        <v>708</v>
      </c>
      <c r="L253" s="250">
        <f>SUM(L254:L261)</f>
        <v>103698.632</v>
      </c>
      <c r="M253" s="246">
        <f>L253+L262</f>
        <v>103698.632</v>
      </c>
    </row>
    <row r="254" spans="1:13" ht="12" hidden="1" customHeight="1" x14ac:dyDescent="0.2">
      <c r="A254" s="166"/>
      <c r="B254" s="166"/>
      <c r="C254" s="166"/>
      <c r="D254" s="166"/>
      <c r="E254" s="166"/>
      <c r="G254" s="167" t="s">
        <v>705</v>
      </c>
      <c r="H254" s="167"/>
      <c r="I254" s="167" t="s">
        <v>265</v>
      </c>
      <c r="J254" s="167"/>
      <c r="K254" s="166" t="s">
        <v>709</v>
      </c>
      <c r="L254" s="245">
        <f>'EGRESOS 31 DICIEMBRE 2019'!K130</f>
        <v>2116</v>
      </c>
    </row>
    <row r="255" spans="1:13" ht="12" hidden="1" customHeight="1" x14ac:dyDescent="0.2">
      <c r="A255" s="166"/>
      <c r="B255" s="166"/>
      <c r="C255" s="166"/>
      <c r="D255" s="166"/>
      <c r="E255" s="166"/>
      <c r="G255" s="167" t="s">
        <v>705</v>
      </c>
      <c r="H255" s="167"/>
      <c r="I255" s="167" t="s">
        <v>267</v>
      </c>
      <c r="J255" s="167"/>
      <c r="K255" s="166" t="s">
        <v>710</v>
      </c>
      <c r="L255" s="245">
        <f>'EGRESOS 31 DICIEMBRE 2019'!K131</f>
        <v>0</v>
      </c>
    </row>
    <row r="256" spans="1:13" ht="12" hidden="1" customHeight="1" x14ac:dyDescent="0.2">
      <c r="A256" s="166"/>
      <c r="B256" s="166"/>
      <c r="C256" s="166"/>
      <c r="D256" s="166"/>
      <c r="E256" s="166"/>
      <c r="G256" s="167" t="s">
        <v>705</v>
      </c>
      <c r="H256" s="167"/>
      <c r="I256" s="167" t="s">
        <v>269</v>
      </c>
      <c r="J256" s="167"/>
      <c r="K256" s="166" t="s">
        <v>711</v>
      </c>
      <c r="L256" s="245">
        <f>'EGRESOS 31 DICIEMBRE 2019'!K132</f>
        <v>3103.44</v>
      </c>
    </row>
    <row r="257" spans="1:13" ht="12" hidden="1" customHeight="1" x14ac:dyDescent="0.2">
      <c r="A257" s="166"/>
      <c r="B257" s="166"/>
      <c r="C257" s="166"/>
      <c r="D257" s="166"/>
      <c r="E257" s="166"/>
      <c r="G257" s="167" t="s">
        <v>705</v>
      </c>
      <c r="H257" s="167"/>
      <c r="I257" s="167" t="s">
        <v>271</v>
      </c>
      <c r="J257" s="167"/>
      <c r="K257" s="166" t="s">
        <v>712</v>
      </c>
      <c r="L257" s="245">
        <f>'EGRESOS 31 DICIEMBRE 2019'!K133</f>
        <v>13343.18</v>
      </c>
    </row>
    <row r="258" spans="1:13" ht="12" hidden="1" customHeight="1" x14ac:dyDescent="0.2">
      <c r="A258" s="166"/>
      <c r="B258" s="166"/>
      <c r="C258" s="166"/>
      <c r="D258" s="166"/>
      <c r="E258" s="166"/>
      <c r="G258" s="167" t="s">
        <v>705</v>
      </c>
      <c r="H258" s="167"/>
      <c r="I258" s="167" t="s">
        <v>273</v>
      </c>
      <c r="J258" s="167"/>
      <c r="K258" s="166" t="s">
        <v>713</v>
      </c>
      <c r="L258" s="245">
        <f>'EGRESOS 31 DICIEMBRE 2019'!K134</f>
        <v>19673.64</v>
      </c>
    </row>
    <row r="259" spans="1:13" ht="12" hidden="1" customHeight="1" x14ac:dyDescent="0.2">
      <c r="A259" s="166"/>
      <c r="B259" s="166"/>
      <c r="C259" s="166"/>
      <c r="D259" s="166"/>
      <c r="E259" s="166"/>
      <c r="G259" s="167" t="s">
        <v>705</v>
      </c>
      <c r="H259" s="167"/>
      <c r="I259" s="167" t="s">
        <v>274</v>
      </c>
      <c r="J259" s="167"/>
      <c r="K259" s="166" t="s">
        <v>714</v>
      </c>
      <c r="L259" s="245">
        <f>'EGRESOS 31 DICIEMBRE 2019'!K135</f>
        <v>60231.85</v>
      </c>
    </row>
    <row r="260" spans="1:13" ht="13.5" hidden="1" customHeight="1" x14ac:dyDescent="0.2">
      <c r="A260" s="166"/>
      <c r="B260" s="166"/>
      <c r="C260" s="166"/>
      <c r="D260" s="166"/>
      <c r="E260" s="166"/>
      <c r="G260" s="167" t="s">
        <v>705</v>
      </c>
      <c r="H260" s="167"/>
      <c r="I260" s="167" t="s">
        <v>276</v>
      </c>
      <c r="J260" s="167"/>
      <c r="K260" s="166" t="s">
        <v>715</v>
      </c>
      <c r="L260" s="245">
        <f>'EGRESOS 31 DICIEMBRE 2019'!K136</f>
        <v>102.15</v>
      </c>
    </row>
    <row r="261" spans="1:13" ht="12" hidden="1" customHeight="1" x14ac:dyDescent="0.2">
      <c r="A261" s="166"/>
      <c r="B261" s="166"/>
      <c r="C261" s="166"/>
      <c r="D261" s="166"/>
      <c r="E261" s="166"/>
      <c r="G261" s="167" t="s">
        <v>705</v>
      </c>
      <c r="H261" s="167"/>
      <c r="I261" s="167" t="s">
        <v>277</v>
      </c>
      <c r="J261" s="167"/>
      <c r="K261" s="166" t="s">
        <v>716</v>
      </c>
      <c r="L261" s="245">
        <f>'EGRESOS 31 DICIEMBRE 2019'!K137</f>
        <v>5128.3720000000003</v>
      </c>
    </row>
    <row r="262" spans="1:13" ht="12" hidden="1" customHeight="1" x14ac:dyDescent="0.35">
      <c r="A262" s="166"/>
      <c r="B262" s="166"/>
      <c r="C262" s="166"/>
      <c r="D262" s="166"/>
      <c r="E262" s="166"/>
      <c r="G262" s="168" t="s">
        <v>705</v>
      </c>
      <c r="H262" s="168"/>
      <c r="I262" s="168" t="s">
        <v>717</v>
      </c>
      <c r="J262" s="168"/>
      <c r="K262" s="170" t="s">
        <v>718</v>
      </c>
      <c r="L262" s="250">
        <f>SUM(L263)</f>
        <v>0</v>
      </c>
    </row>
    <row r="263" spans="1:13" ht="12" hidden="1" customHeight="1" x14ac:dyDescent="0.2">
      <c r="A263" s="166"/>
      <c r="B263" s="166"/>
      <c r="C263" s="166"/>
      <c r="D263" s="166"/>
      <c r="E263" s="166"/>
      <c r="G263" s="167" t="s">
        <v>705</v>
      </c>
      <c r="H263" s="167"/>
      <c r="I263" s="167" t="s">
        <v>287</v>
      </c>
      <c r="J263" s="167"/>
      <c r="K263" s="166" t="s">
        <v>719</v>
      </c>
      <c r="L263" s="245">
        <f>'EGRESOS 31 DICIEMBRE 2019'!K144</f>
        <v>0</v>
      </c>
    </row>
    <row r="264" spans="1:13" ht="12" hidden="1" customHeight="1" x14ac:dyDescent="0.2">
      <c r="A264" s="166"/>
      <c r="B264" s="166"/>
      <c r="C264" s="166"/>
      <c r="D264" s="166"/>
      <c r="E264" s="166"/>
      <c r="G264" s="167" t="s">
        <v>413</v>
      </c>
      <c r="H264" s="167"/>
      <c r="I264" s="167"/>
      <c r="J264" s="167"/>
      <c r="K264" s="166"/>
    </row>
    <row r="265" spans="1:13" ht="12" hidden="1" customHeight="1" x14ac:dyDescent="0.35">
      <c r="A265" s="166"/>
      <c r="B265" s="166"/>
      <c r="C265" s="166"/>
      <c r="D265" s="166"/>
      <c r="E265" s="166"/>
      <c r="G265" s="167" t="s">
        <v>413</v>
      </c>
      <c r="H265" s="167"/>
      <c r="I265" s="168" t="s">
        <v>720</v>
      </c>
      <c r="J265" s="168"/>
      <c r="K265" s="170" t="s">
        <v>721</v>
      </c>
      <c r="L265" s="250">
        <f>SUM(L266:L268)</f>
        <v>0</v>
      </c>
    </row>
    <row r="266" spans="1:13" ht="12" customHeight="1" x14ac:dyDescent="0.2">
      <c r="A266" s="166"/>
      <c r="B266" s="166"/>
      <c r="C266" s="167" t="s">
        <v>722</v>
      </c>
      <c r="D266" s="166" t="s">
        <v>723</v>
      </c>
      <c r="E266" s="166"/>
      <c r="G266" s="167" t="s">
        <v>722</v>
      </c>
      <c r="H266" s="167"/>
      <c r="I266" s="167" t="s">
        <v>724</v>
      </c>
      <c r="J266" s="167"/>
      <c r="K266" s="166" t="s">
        <v>723</v>
      </c>
      <c r="M266" s="246">
        <f>L266</f>
        <v>0</v>
      </c>
    </row>
    <row r="267" spans="1:13" ht="12" customHeight="1" x14ac:dyDescent="0.2">
      <c r="A267" s="166"/>
      <c r="B267" s="166"/>
      <c r="C267" s="167" t="s">
        <v>725</v>
      </c>
      <c r="D267" s="166" t="s">
        <v>281</v>
      </c>
      <c r="E267" s="166"/>
      <c r="G267" s="167" t="s">
        <v>725</v>
      </c>
      <c r="H267" s="167"/>
      <c r="I267" s="167" t="s">
        <v>726</v>
      </c>
      <c r="J267" s="167"/>
      <c r="K267" s="166" t="s">
        <v>727</v>
      </c>
      <c r="M267" s="246">
        <f>L267+L268</f>
        <v>0</v>
      </c>
    </row>
    <row r="268" spans="1:13" ht="12" hidden="1" customHeight="1" x14ac:dyDescent="0.2">
      <c r="A268" s="166"/>
      <c r="B268" s="166"/>
      <c r="C268" s="167"/>
      <c r="D268" s="166"/>
      <c r="E268" s="166"/>
      <c r="G268" s="167" t="s">
        <v>725</v>
      </c>
      <c r="H268" s="167"/>
      <c r="I268" s="167" t="s">
        <v>728</v>
      </c>
      <c r="J268" s="167"/>
      <c r="K268" s="166" t="s">
        <v>729</v>
      </c>
    </row>
    <row r="269" spans="1:13" ht="12" hidden="1" customHeight="1" x14ac:dyDescent="0.2">
      <c r="A269" s="166"/>
      <c r="B269" s="166"/>
      <c r="C269" s="167"/>
      <c r="D269" s="166"/>
      <c r="E269" s="166"/>
      <c r="G269" s="166"/>
      <c r="H269" s="166"/>
      <c r="I269" s="166"/>
      <c r="J269" s="166"/>
      <c r="K269" s="166"/>
    </row>
    <row r="270" spans="1:13" ht="12" hidden="1" customHeight="1" x14ac:dyDescent="0.35">
      <c r="A270" s="166"/>
      <c r="B270" s="166"/>
      <c r="C270" s="166"/>
      <c r="D270" s="166"/>
      <c r="E270" s="166"/>
      <c r="G270" s="166" t="s">
        <v>413</v>
      </c>
      <c r="H270" s="166"/>
      <c r="I270" s="168" t="s">
        <v>717</v>
      </c>
      <c r="J270" s="168"/>
      <c r="K270" s="170" t="s">
        <v>718</v>
      </c>
      <c r="L270" s="250">
        <f>SUM(L271:L273)</f>
        <v>394.05</v>
      </c>
    </row>
    <row r="271" spans="1:13" ht="12" customHeight="1" x14ac:dyDescent="0.2">
      <c r="A271" s="166"/>
      <c r="B271" s="166"/>
      <c r="C271" s="167" t="s">
        <v>730</v>
      </c>
      <c r="D271" s="166" t="s">
        <v>731</v>
      </c>
      <c r="E271" s="166"/>
      <c r="G271" s="167" t="s">
        <v>730</v>
      </c>
      <c r="H271" s="167"/>
      <c r="I271" s="167" t="s">
        <v>732</v>
      </c>
      <c r="J271" s="167"/>
      <c r="K271" s="166" t="s">
        <v>733</v>
      </c>
      <c r="L271" s="245">
        <f>'EGRESOS 31 DICIEMBRE 2019'!K145</f>
        <v>394.05</v>
      </c>
      <c r="M271" s="246">
        <f>L271</f>
        <v>394.05</v>
      </c>
    </row>
    <row r="272" spans="1:13" ht="12" customHeight="1" x14ac:dyDescent="0.2">
      <c r="A272" s="166"/>
      <c r="B272" s="166"/>
      <c r="C272" s="167" t="s">
        <v>734</v>
      </c>
      <c r="D272" s="166" t="s">
        <v>735</v>
      </c>
      <c r="E272" s="166"/>
      <c r="G272" s="167" t="s">
        <v>734</v>
      </c>
      <c r="H272" s="167"/>
      <c r="I272" s="167" t="s">
        <v>736</v>
      </c>
      <c r="J272" s="167"/>
      <c r="K272" s="166" t="s">
        <v>737</v>
      </c>
      <c r="M272" s="246">
        <f>L272+L273</f>
        <v>0</v>
      </c>
    </row>
    <row r="273" spans="1:14" ht="12" hidden="1" customHeight="1" x14ac:dyDescent="0.2">
      <c r="A273" s="166"/>
      <c r="B273" s="166"/>
      <c r="C273" s="166"/>
      <c r="D273" s="166"/>
      <c r="E273" s="166"/>
      <c r="G273" s="167" t="s">
        <v>734</v>
      </c>
      <c r="H273" s="167"/>
      <c r="I273" s="167" t="s">
        <v>738</v>
      </c>
      <c r="J273" s="167"/>
      <c r="K273" s="166" t="s">
        <v>739</v>
      </c>
    </row>
    <row r="274" spans="1:14" ht="12" hidden="1" customHeight="1" x14ac:dyDescent="0.2">
      <c r="A274" s="166"/>
      <c r="B274" s="166"/>
      <c r="C274" s="166"/>
      <c r="D274" s="166"/>
      <c r="E274" s="166"/>
      <c r="G274" s="166"/>
      <c r="H274" s="166"/>
      <c r="I274" s="167"/>
      <c r="J274" s="167"/>
      <c r="K274" s="166"/>
    </row>
    <row r="275" spans="1:14" ht="12" customHeight="1" x14ac:dyDescent="0.2">
      <c r="A275" s="166"/>
      <c r="B275" s="166"/>
      <c r="C275" s="166"/>
      <c r="D275" s="166"/>
      <c r="E275" s="166"/>
      <c r="G275" s="166"/>
      <c r="H275" s="166"/>
      <c r="I275" s="167"/>
      <c r="J275" s="167"/>
      <c r="K275" s="166"/>
    </row>
    <row r="276" spans="1:14" ht="12" customHeight="1" x14ac:dyDescent="0.2">
      <c r="A276" s="166"/>
      <c r="B276" s="168" t="s">
        <v>740</v>
      </c>
      <c r="C276" s="164" t="s">
        <v>311</v>
      </c>
      <c r="D276" s="166"/>
      <c r="E276" s="166"/>
      <c r="G276" s="168" t="s">
        <v>740</v>
      </c>
      <c r="H276" s="168"/>
      <c r="I276" s="168">
        <v>7</v>
      </c>
      <c r="J276" s="168"/>
      <c r="K276" s="170" t="s">
        <v>311</v>
      </c>
      <c r="M276" s="249">
        <f>M278+M287+M289+M294+M300</f>
        <v>0</v>
      </c>
    </row>
    <row r="277" spans="1:14" ht="12" customHeight="1" x14ac:dyDescent="0.2">
      <c r="A277" s="166"/>
      <c r="B277" s="166"/>
      <c r="C277" s="166"/>
      <c r="D277" s="166"/>
      <c r="E277" s="166"/>
      <c r="G277" s="166"/>
      <c r="H277" s="166"/>
      <c r="I277" s="167"/>
      <c r="J277" s="167"/>
      <c r="K277" s="166"/>
    </row>
    <row r="278" spans="1:14" ht="12" customHeight="1" x14ac:dyDescent="0.35">
      <c r="A278" s="166"/>
      <c r="B278" s="166"/>
      <c r="C278" s="167" t="s">
        <v>741</v>
      </c>
      <c r="D278" s="166" t="s">
        <v>742</v>
      </c>
      <c r="E278" s="166"/>
      <c r="G278" s="168" t="s">
        <v>741</v>
      </c>
      <c r="H278" s="168"/>
      <c r="I278" s="168" t="s">
        <v>312</v>
      </c>
      <c r="J278" s="168"/>
      <c r="K278" s="170" t="s">
        <v>743</v>
      </c>
      <c r="L278" s="250">
        <f>SUM(L279:L285)</f>
        <v>0</v>
      </c>
      <c r="M278" s="246">
        <f>L278</f>
        <v>0</v>
      </c>
    </row>
    <row r="279" spans="1:14" ht="12" hidden="1" customHeight="1" x14ac:dyDescent="0.2">
      <c r="A279" s="166"/>
      <c r="B279" s="166"/>
      <c r="C279" s="167"/>
      <c r="D279" s="166"/>
      <c r="E279" s="166"/>
      <c r="G279" s="167" t="s">
        <v>741</v>
      </c>
      <c r="H279" s="167"/>
      <c r="I279" s="167" t="s">
        <v>744</v>
      </c>
      <c r="J279" s="167"/>
      <c r="K279" s="166" t="s">
        <v>745</v>
      </c>
    </row>
    <row r="280" spans="1:14" ht="12" hidden="1" customHeight="1" x14ac:dyDescent="0.2">
      <c r="A280" s="166"/>
      <c r="B280" s="166"/>
      <c r="C280" s="167"/>
      <c r="D280" s="166"/>
      <c r="E280" s="166"/>
      <c r="G280" s="167" t="s">
        <v>741</v>
      </c>
      <c r="H280" s="167"/>
      <c r="I280" s="167" t="s">
        <v>314</v>
      </c>
      <c r="J280" s="167"/>
      <c r="K280" s="166" t="s">
        <v>746</v>
      </c>
      <c r="L280" s="245">
        <f>'EGRESOS 31 DICIEMBRE 2019'!K165</f>
        <v>0</v>
      </c>
    </row>
    <row r="281" spans="1:14" ht="12" hidden="1" customHeight="1" x14ac:dyDescent="0.2">
      <c r="A281" s="166"/>
      <c r="B281" s="166"/>
      <c r="C281" s="167"/>
      <c r="D281" s="166"/>
      <c r="E281" s="166"/>
      <c r="G281" s="167" t="s">
        <v>741</v>
      </c>
      <c r="H281" s="167"/>
      <c r="I281" s="167" t="s">
        <v>747</v>
      </c>
      <c r="J281" s="167"/>
      <c r="K281" s="166" t="s">
        <v>748</v>
      </c>
    </row>
    <row r="282" spans="1:14" ht="12" hidden="1" customHeight="1" x14ac:dyDescent="0.2">
      <c r="A282" s="166"/>
      <c r="B282" s="166"/>
      <c r="C282" s="167"/>
      <c r="D282" s="166"/>
      <c r="E282" s="166"/>
      <c r="G282" s="167" t="s">
        <v>741</v>
      </c>
      <c r="H282" s="167"/>
      <c r="I282" s="167" t="s">
        <v>749</v>
      </c>
      <c r="J282" s="167"/>
      <c r="K282" s="166" t="s">
        <v>750</v>
      </c>
    </row>
    <row r="283" spans="1:14" ht="12" hidden="1" customHeight="1" x14ac:dyDescent="0.2">
      <c r="A283" s="166"/>
      <c r="B283" s="166"/>
      <c r="C283" s="167"/>
      <c r="D283" s="166"/>
      <c r="E283" s="166"/>
      <c r="G283" s="167" t="s">
        <v>741</v>
      </c>
      <c r="H283" s="167"/>
      <c r="I283" s="167" t="s">
        <v>751</v>
      </c>
      <c r="J283" s="167"/>
      <c r="K283" s="166" t="s">
        <v>752</v>
      </c>
    </row>
    <row r="284" spans="1:14" ht="12" hidden="1" customHeight="1" x14ac:dyDescent="0.2">
      <c r="A284" s="166"/>
      <c r="B284" s="166"/>
      <c r="C284" s="167"/>
      <c r="D284" s="166"/>
      <c r="E284" s="166"/>
      <c r="G284" s="167" t="s">
        <v>741</v>
      </c>
      <c r="H284" s="167"/>
      <c r="I284" s="167" t="s">
        <v>753</v>
      </c>
      <c r="J284" s="167"/>
      <c r="K284" s="166" t="s">
        <v>754</v>
      </c>
    </row>
    <row r="285" spans="1:14" ht="12" hidden="1" customHeight="1" x14ac:dyDescent="0.2">
      <c r="A285" s="166"/>
      <c r="B285" s="166"/>
      <c r="C285" s="167"/>
      <c r="D285" s="166"/>
      <c r="E285" s="166"/>
      <c r="G285" s="167" t="s">
        <v>741</v>
      </c>
      <c r="H285" s="167"/>
      <c r="I285" s="167" t="s">
        <v>755</v>
      </c>
      <c r="J285" s="167"/>
      <c r="K285" s="166" t="s">
        <v>756</v>
      </c>
    </row>
    <row r="286" spans="1:14" ht="12" hidden="1" customHeight="1" x14ac:dyDescent="0.2">
      <c r="A286" s="166"/>
      <c r="B286" s="166"/>
      <c r="C286" s="167"/>
      <c r="D286" s="166"/>
      <c r="E286" s="166"/>
      <c r="G286" s="166"/>
      <c r="H286" s="166"/>
      <c r="I286" s="167"/>
      <c r="J286" s="167"/>
      <c r="K286" s="166"/>
    </row>
    <row r="287" spans="1:14" ht="12" customHeight="1" x14ac:dyDescent="0.35">
      <c r="A287" s="166"/>
      <c r="B287" s="166"/>
      <c r="C287" s="167" t="s">
        <v>757</v>
      </c>
      <c r="D287" s="166" t="s">
        <v>758</v>
      </c>
      <c r="E287" s="166"/>
      <c r="G287" s="168" t="s">
        <v>757</v>
      </c>
      <c r="H287" s="168"/>
      <c r="I287" s="168" t="s">
        <v>759</v>
      </c>
      <c r="J287" s="168"/>
      <c r="K287" s="170" t="s">
        <v>760</v>
      </c>
      <c r="L287" s="250">
        <f>SUM(L288)</f>
        <v>0</v>
      </c>
      <c r="M287" s="246">
        <f>L287</f>
        <v>0</v>
      </c>
    </row>
    <row r="288" spans="1:14" ht="12" hidden="1" customHeight="1" x14ac:dyDescent="0.2">
      <c r="A288" s="166"/>
      <c r="B288" s="166"/>
      <c r="C288" s="167"/>
      <c r="D288" s="166" t="s">
        <v>413</v>
      </c>
      <c r="E288" s="166"/>
      <c r="G288" s="167" t="s">
        <v>757</v>
      </c>
      <c r="H288" s="167"/>
      <c r="I288" s="167" t="s">
        <v>761</v>
      </c>
      <c r="J288" s="167"/>
      <c r="K288" s="166" t="s">
        <v>762</v>
      </c>
      <c r="N288" s="166"/>
    </row>
    <row r="289" spans="1:21" ht="12" hidden="1" customHeight="1" x14ac:dyDescent="0.35">
      <c r="A289" s="166"/>
      <c r="B289" s="166"/>
      <c r="C289" s="167"/>
      <c r="D289" s="166"/>
      <c r="E289" s="166"/>
      <c r="G289" s="167" t="s">
        <v>757</v>
      </c>
      <c r="H289" s="167"/>
      <c r="I289" s="168" t="s">
        <v>763</v>
      </c>
      <c r="J289" s="168"/>
      <c r="K289" s="170" t="s">
        <v>764</v>
      </c>
      <c r="L289" s="250">
        <f>SUM(L290:L293)</f>
        <v>0</v>
      </c>
      <c r="M289" s="246">
        <f>L289</f>
        <v>0</v>
      </c>
      <c r="N289" s="166"/>
    </row>
    <row r="290" spans="1:21" s="158" customFormat="1" ht="12" hidden="1" customHeight="1" x14ac:dyDescent="0.2">
      <c r="A290" s="166"/>
      <c r="B290" s="166"/>
      <c r="C290" s="167"/>
      <c r="D290" s="166"/>
      <c r="E290" s="166"/>
      <c r="F290" s="166"/>
      <c r="G290" s="167" t="s">
        <v>757</v>
      </c>
      <c r="H290" s="167"/>
      <c r="I290" s="167" t="s">
        <v>765</v>
      </c>
      <c r="J290" s="167"/>
      <c r="K290" s="166" t="s">
        <v>766</v>
      </c>
      <c r="L290" s="245"/>
      <c r="M290" s="246"/>
      <c r="N290" s="166"/>
      <c r="Q290" s="159"/>
      <c r="R290" s="159"/>
      <c r="S290" s="159"/>
      <c r="T290" s="159"/>
      <c r="U290" s="159"/>
    </row>
    <row r="291" spans="1:21" ht="12" hidden="1" customHeight="1" x14ac:dyDescent="0.2">
      <c r="A291" s="166"/>
      <c r="B291" s="166"/>
      <c r="C291" s="167"/>
      <c r="D291" s="166"/>
      <c r="E291" s="166"/>
      <c r="F291" s="166"/>
      <c r="G291" s="167" t="s">
        <v>757</v>
      </c>
      <c r="H291" s="167"/>
      <c r="I291" s="167" t="s">
        <v>767</v>
      </c>
      <c r="J291" s="167"/>
      <c r="K291" s="166" t="s">
        <v>768</v>
      </c>
      <c r="N291" s="166"/>
    </row>
    <row r="292" spans="1:21" ht="12" hidden="1" customHeight="1" x14ac:dyDescent="0.2">
      <c r="A292" s="166"/>
      <c r="B292" s="166"/>
      <c r="C292" s="167"/>
      <c r="D292" s="166"/>
      <c r="E292" s="166"/>
      <c r="G292" s="167" t="s">
        <v>757</v>
      </c>
      <c r="H292" s="167"/>
      <c r="I292" s="167" t="s">
        <v>769</v>
      </c>
      <c r="J292" s="167"/>
      <c r="K292" s="166" t="s">
        <v>770</v>
      </c>
      <c r="N292" s="166"/>
    </row>
    <row r="293" spans="1:21" ht="12" hidden="1" customHeight="1" x14ac:dyDescent="0.2">
      <c r="A293" s="166"/>
      <c r="B293" s="166"/>
      <c r="C293" s="167"/>
      <c r="D293" s="166" t="s">
        <v>413</v>
      </c>
      <c r="E293" s="166"/>
      <c r="G293" s="167" t="s">
        <v>757</v>
      </c>
      <c r="H293" s="167"/>
      <c r="I293" s="167" t="s">
        <v>771</v>
      </c>
      <c r="J293" s="167"/>
      <c r="K293" s="166" t="s">
        <v>772</v>
      </c>
      <c r="N293" s="166"/>
    </row>
    <row r="294" spans="1:21" ht="12" hidden="1" customHeight="1" x14ac:dyDescent="0.35">
      <c r="A294" s="166"/>
      <c r="B294" s="166"/>
      <c r="C294" s="167"/>
      <c r="D294" s="166"/>
      <c r="E294" s="166"/>
      <c r="G294" s="167" t="s">
        <v>757</v>
      </c>
      <c r="H294" s="167"/>
      <c r="I294" s="168" t="s">
        <v>773</v>
      </c>
      <c r="J294" s="168"/>
      <c r="K294" s="170" t="s">
        <v>774</v>
      </c>
      <c r="L294" s="250">
        <f>SUM(L295)</f>
        <v>0</v>
      </c>
      <c r="M294" s="246">
        <f>L294</f>
        <v>0</v>
      </c>
      <c r="N294" s="166"/>
    </row>
    <row r="295" spans="1:21" ht="12" hidden="1" customHeight="1" x14ac:dyDescent="0.2">
      <c r="A295" s="164" t="s">
        <v>413</v>
      </c>
      <c r="B295" s="166"/>
      <c r="C295" s="167"/>
      <c r="D295" s="166"/>
      <c r="E295" s="166"/>
      <c r="G295" s="167" t="s">
        <v>757</v>
      </c>
      <c r="H295" s="167"/>
      <c r="I295" s="167" t="s">
        <v>775</v>
      </c>
      <c r="J295" s="167"/>
      <c r="K295" s="166" t="s">
        <v>776</v>
      </c>
      <c r="N295" s="166"/>
    </row>
    <row r="296" spans="1:21" ht="12" hidden="1" customHeight="1" x14ac:dyDescent="0.2">
      <c r="A296" s="166"/>
      <c r="B296" s="166"/>
      <c r="C296" s="167"/>
      <c r="D296" s="166"/>
      <c r="E296" s="166"/>
      <c r="G296" s="166"/>
      <c r="H296" s="166"/>
      <c r="I296" s="167"/>
      <c r="J296" s="167"/>
      <c r="K296" s="166"/>
      <c r="N296" s="166"/>
    </row>
    <row r="297" spans="1:21" ht="12" hidden="1" customHeight="1" x14ac:dyDescent="0.2"/>
    <row r="298" spans="1:21" ht="12" hidden="1" customHeight="1" thickBot="1" x14ac:dyDescent="0.25">
      <c r="A298" s="171"/>
      <c r="B298" s="171"/>
      <c r="C298" s="171"/>
      <c r="D298" s="171"/>
      <c r="E298" s="171"/>
      <c r="F298" s="171"/>
      <c r="G298" s="169"/>
      <c r="H298" s="169"/>
      <c r="I298" s="169"/>
      <c r="J298" s="169"/>
      <c r="K298" s="171"/>
      <c r="N298" s="166"/>
    </row>
    <row r="299" spans="1:21" ht="12" hidden="1" customHeight="1" x14ac:dyDescent="0.2">
      <c r="A299" s="166"/>
      <c r="B299" s="166"/>
      <c r="C299" s="166"/>
      <c r="D299" s="166"/>
      <c r="E299" s="166"/>
      <c r="F299" s="166"/>
      <c r="G299" s="167"/>
      <c r="H299" s="167"/>
      <c r="I299" s="167"/>
      <c r="J299" s="167"/>
      <c r="K299" s="166"/>
      <c r="N299" s="166"/>
    </row>
    <row r="300" spans="1:21" ht="12" customHeight="1" x14ac:dyDescent="0.35">
      <c r="A300" s="166"/>
      <c r="B300" s="166"/>
      <c r="C300" s="167" t="s">
        <v>777</v>
      </c>
      <c r="D300" s="166" t="s">
        <v>778</v>
      </c>
      <c r="E300" s="166"/>
      <c r="G300" s="168" t="s">
        <v>777</v>
      </c>
      <c r="H300" s="168"/>
      <c r="I300" s="168" t="s">
        <v>779</v>
      </c>
      <c r="J300" s="168"/>
      <c r="K300" s="170" t="s">
        <v>780</v>
      </c>
      <c r="L300" s="250">
        <f>SUM(L301:L302)</f>
        <v>0</v>
      </c>
      <c r="M300" s="246">
        <f>L300</f>
        <v>0</v>
      </c>
      <c r="N300" s="166"/>
    </row>
    <row r="301" spans="1:21" ht="12" hidden="1" customHeight="1" x14ac:dyDescent="0.2">
      <c r="A301" s="166"/>
      <c r="B301" s="166"/>
      <c r="C301" s="166"/>
      <c r="D301" s="166"/>
      <c r="E301" s="166"/>
      <c r="F301" s="166"/>
      <c r="G301" s="167" t="s">
        <v>777</v>
      </c>
      <c r="H301" s="167"/>
      <c r="I301" s="167" t="s">
        <v>781</v>
      </c>
      <c r="J301" s="167"/>
      <c r="K301" s="166" t="s">
        <v>782</v>
      </c>
      <c r="N301" s="166"/>
    </row>
    <row r="302" spans="1:21" ht="12" hidden="1" customHeight="1" x14ac:dyDescent="0.2">
      <c r="A302" s="166"/>
      <c r="B302" s="166"/>
      <c r="C302" s="166"/>
      <c r="D302" s="166"/>
      <c r="E302" s="166"/>
      <c r="G302" s="167" t="s">
        <v>777</v>
      </c>
      <c r="H302" s="167"/>
      <c r="I302" s="167" t="s">
        <v>783</v>
      </c>
      <c r="J302" s="167"/>
      <c r="K302" s="166" t="s">
        <v>784</v>
      </c>
      <c r="N302" s="166"/>
    </row>
    <row r="303" spans="1:21" ht="12" hidden="1" customHeight="1" x14ac:dyDescent="0.2">
      <c r="A303" s="166"/>
      <c r="B303" s="166"/>
      <c r="C303" s="166"/>
      <c r="D303" s="166"/>
      <c r="E303" s="166"/>
      <c r="G303" s="164"/>
      <c r="H303" s="164"/>
      <c r="I303" s="168"/>
      <c r="J303" s="168"/>
      <c r="K303" s="166"/>
      <c r="N303" s="166"/>
    </row>
    <row r="304" spans="1:21" ht="12" customHeight="1" x14ac:dyDescent="0.2">
      <c r="A304" s="166"/>
      <c r="B304" s="166"/>
      <c r="C304" s="166"/>
      <c r="D304" s="164"/>
      <c r="E304" s="164"/>
      <c r="G304" s="166"/>
      <c r="H304" s="166"/>
      <c r="I304" s="167"/>
      <c r="J304" s="167"/>
      <c r="K304" s="166"/>
      <c r="N304" s="166"/>
    </row>
    <row r="305" spans="1:14" ht="12" customHeight="1" x14ac:dyDescent="0.2">
      <c r="A305" s="168">
        <v>3</v>
      </c>
      <c r="B305" s="164" t="s">
        <v>785</v>
      </c>
      <c r="C305" s="166"/>
      <c r="D305" s="164"/>
      <c r="E305" s="164"/>
      <c r="G305" s="164">
        <v>3</v>
      </c>
      <c r="H305" s="164"/>
      <c r="I305" s="168">
        <v>4</v>
      </c>
      <c r="J305" s="168"/>
      <c r="K305" s="170" t="s">
        <v>786</v>
      </c>
      <c r="M305" s="249">
        <f>M307+M317+M327+M348</f>
        <v>0</v>
      </c>
      <c r="N305" s="166"/>
    </row>
    <row r="306" spans="1:14" ht="12" customHeight="1" x14ac:dyDescent="0.2">
      <c r="A306" s="166"/>
      <c r="B306" s="164" t="s">
        <v>413</v>
      </c>
      <c r="C306" s="164"/>
      <c r="D306" s="166"/>
      <c r="E306" s="166"/>
      <c r="G306" s="166"/>
      <c r="H306" s="166"/>
      <c r="I306" s="167"/>
      <c r="J306" s="167"/>
      <c r="K306" s="166"/>
      <c r="N306" s="166"/>
    </row>
    <row r="307" spans="1:14" ht="12" customHeight="1" x14ac:dyDescent="0.35">
      <c r="A307" s="166"/>
      <c r="B307" s="168" t="s">
        <v>787</v>
      </c>
      <c r="C307" s="253" t="s">
        <v>788</v>
      </c>
      <c r="D307" s="166"/>
      <c r="E307" s="254"/>
      <c r="F307" s="255"/>
      <c r="G307" s="168" t="s">
        <v>787</v>
      </c>
      <c r="H307" s="168"/>
      <c r="I307" s="168" t="s">
        <v>789</v>
      </c>
      <c r="J307" s="168"/>
      <c r="K307" s="170" t="s">
        <v>790</v>
      </c>
      <c r="L307" s="250">
        <f>SUM(L308:L315)</f>
        <v>0</v>
      </c>
      <c r="M307" s="249">
        <f>L307</f>
        <v>0</v>
      </c>
      <c r="N307" s="166"/>
    </row>
    <row r="308" spans="1:14" ht="12" hidden="1" customHeight="1" x14ac:dyDescent="0.2">
      <c r="A308" s="166"/>
      <c r="B308" s="256"/>
      <c r="C308" s="166"/>
      <c r="D308" s="166"/>
      <c r="E308" s="166"/>
      <c r="G308" s="167" t="s">
        <v>787</v>
      </c>
      <c r="H308" s="167"/>
      <c r="I308" s="167" t="s">
        <v>791</v>
      </c>
      <c r="J308" s="167"/>
      <c r="K308" s="166" t="s">
        <v>792</v>
      </c>
      <c r="N308" s="166"/>
    </row>
    <row r="309" spans="1:14" ht="12" hidden="1" customHeight="1" x14ac:dyDescent="0.2">
      <c r="A309" s="166"/>
      <c r="E309" s="166"/>
      <c r="G309" s="167" t="s">
        <v>787</v>
      </c>
      <c r="H309" s="167"/>
      <c r="I309" s="167" t="s">
        <v>793</v>
      </c>
      <c r="J309" s="167"/>
      <c r="K309" s="166" t="s">
        <v>794</v>
      </c>
      <c r="N309" s="166"/>
    </row>
    <row r="310" spans="1:14" ht="12" hidden="1" customHeight="1" x14ac:dyDescent="0.2">
      <c r="A310" s="166"/>
      <c r="B310" s="256"/>
      <c r="C310" s="166"/>
      <c r="D310" s="166"/>
      <c r="E310" s="166"/>
      <c r="G310" s="167" t="s">
        <v>787</v>
      </c>
      <c r="H310" s="167"/>
      <c r="I310" s="167" t="s">
        <v>795</v>
      </c>
      <c r="J310" s="167"/>
      <c r="K310" s="166" t="s">
        <v>796</v>
      </c>
      <c r="N310" s="166"/>
    </row>
    <row r="311" spans="1:14" ht="12" hidden="1" customHeight="1" x14ac:dyDescent="0.2">
      <c r="A311" s="166"/>
      <c r="B311" s="256"/>
      <c r="C311" s="166"/>
      <c r="D311" s="166"/>
      <c r="E311" s="166"/>
      <c r="G311" s="167" t="s">
        <v>787</v>
      </c>
      <c r="H311" s="167"/>
      <c r="I311" s="167" t="s">
        <v>797</v>
      </c>
      <c r="J311" s="167"/>
      <c r="K311" s="166" t="s">
        <v>798</v>
      </c>
      <c r="N311" s="166"/>
    </row>
    <row r="312" spans="1:14" ht="12" hidden="1" customHeight="1" x14ac:dyDescent="0.2">
      <c r="A312" s="166"/>
      <c r="B312" s="256"/>
      <c r="C312" s="166"/>
      <c r="D312" s="166"/>
      <c r="E312" s="166"/>
      <c r="G312" s="167" t="s">
        <v>787</v>
      </c>
      <c r="H312" s="167"/>
      <c r="I312" s="167" t="s">
        <v>799</v>
      </c>
      <c r="J312" s="167"/>
      <c r="K312" s="166" t="s">
        <v>800</v>
      </c>
      <c r="N312" s="166"/>
    </row>
    <row r="313" spans="1:14" ht="12" hidden="1" customHeight="1" x14ac:dyDescent="0.2">
      <c r="A313" s="166"/>
      <c r="B313" s="256"/>
      <c r="C313" s="166"/>
      <c r="D313" s="166"/>
      <c r="E313" s="166"/>
      <c r="G313" s="167" t="s">
        <v>787</v>
      </c>
      <c r="H313" s="167"/>
      <c r="I313" s="167" t="s">
        <v>801</v>
      </c>
      <c r="J313" s="167"/>
      <c r="K313" s="166" t="s">
        <v>802</v>
      </c>
      <c r="N313" s="166"/>
    </row>
    <row r="314" spans="1:14" ht="12" hidden="1" customHeight="1" x14ac:dyDescent="0.2">
      <c r="A314" s="166"/>
      <c r="B314" s="256"/>
      <c r="C314" s="166"/>
      <c r="D314" s="166"/>
      <c r="E314" s="166"/>
      <c r="G314" s="167" t="s">
        <v>787</v>
      </c>
      <c r="H314" s="167"/>
      <c r="I314" s="167" t="s">
        <v>803</v>
      </c>
      <c r="J314" s="167"/>
      <c r="K314" s="166" t="s">
        <v>804</v>
      </c>
      <c r="N314" s="166"/>
    </row>
    <row r="315" spans="1:14" ht="12" hidden="1" customHeight="1" x14ac:dyDescent="0.2">
      <c r="A315" s="166"/>
      <c r="B315" s="256"/>
      <c r="C315" s="166"/>
      <c r="D315" s="166"/>
      <c r="E315" s="166"/>
      <c r="G315" s="167" t="s">
        <v>787</v>
      </c>
      <c r="H315" s="167"/>
      <c r="I315" s="167" t="s">
        <v>805</v>
      </c>
      <c r="J315" s="167"/>
      <c r="K315" s="166" t="s">
        <v>806</v>
      </c>
      <c r="N315" s="166"/>
    </row>
    <row r="316" spans="1:14" ht="12" customHeight="1" x14ac:dyDescent="0.2">
      <c r="A316" s="166"/>
      <c r="B316" s="256"/>
      <c r="C316" s="166"/>
      <c r="D316" s="164"/>
      <c r="E316" s="164"/>
      <c r="G316" s="166"/>
      <c r="H316" s="166"/>
      <c r="I316" s="167"/>
      <c r="J316" s="167"/>
      <c r="K316" s="166"/>
      <c r="N316" s="166"/>
    </row>
    <row r="317" spans="1:14" ht="12" customHeight="1" x14ac:dyDescent="0.35">
      <c r="A317" s="166"/>
      <c r="B317" s="168" t="s">
        <v>807</v>
      </c>
      <c r="C317" s="164" t="s">
        <v>808</v>
      </c>
      <c r="D317" s="254"/>
      <c r="E317" s="166"/>
      <c r="G317" s="168" t="s">
        <v>807</v>
      </c>
      <c r="H317" s="168"/>
      <c r="I317" s="168" t="s">
        <v>809</v>
      </c>
      <c r="J317" s="168"/>
      <c r="K317" s="170" t="s">
        <v>808</v>
      </c>
      <c r="L317" s="250">
        <f>SUM(L318:L325)</f>
        <v>0</v>
      </c>
      <c r="M317" s="249">
        <f>L317</f>
        <v>0</v>
      </c>
      <c r="N317" s="166"/>
    </row>
    <row r="318" spans="1:14" ht="12" hidden="1" customHeight="1" x14ac:dyDescent="0.2">
      <c r="A318" s="166"/>
      <c r="B318" s="166"/>
      <c r="C318" s="166"/>
      <c r="D318" s="166"/>
      <c r="E318" s="166"/>
      <c r="G318" s="167" t="s">
        <v>807</v>
      </c>
      <c r="H318" s="167"/>
      <c r="I318" s="167" t="s">
        <v>810</v>
      </c>
      <c r="J318" s="167"/>
      <c r="K318" s="166" t="s">
        <v>811</v>
      </c>
      <c r="N318" s="166"/>
    </row>
    <row r="319" spans="1:14" ht="12" hidden="1" customHeight="1" x14ac:dyDescent="0.2">
      <c r="A319" s="166"/>
      <c r="B319" s="166"/>
      <c r="C319" s="166"/>
      <c r="D319" s="166"/>
      <c r="E319" s="166"/>
      <c r="G319" s="167" t="s">
        <v>807</v>
      </c>
      <c r="H319" s="167"/>
      <c r="I319" s="167" t="s">
        <v>812</v>
      </c>
      <c r="J319" s="167"/>
      <c r="K319" s="166" t="s">
        <v>813</v>
      </c>
      <c r="N319" s="166"/>
    </row>
    <row r="320" spans="1:14" ht="12" hidden="1" customHeight="1" x14ac:dyDescent="0.2">
      <c r="A320" s="166"/>
      <c r="B320" s="166"/>
      <c r="C320" s="166"/>
      <c r="D320" s="166"/>
      <c r="E320" s="166"/>
      <c r="G320" s="167" t="s">
        <v>807</v>
      </c>
      <c r="H320" s="167"/>
      <c r="I320" s="167" t="s">
        <v>814</v>
      </c>
      <c r="J320" s="167"/>
      <c r="K320" s="166" t="s">
        <v>815</v>
      </c>
      <c r="N320" s="166"/>
    </row>
    <row r="321" spans="1:14" ht="12" hidden="1" customHeight="1" x14ac:dyDescent="0.2">
      <c r="A321" s="166"/>
      <c r="B321" s="166"/>
      <c r="C321" s="166"/>
      <c r="D321" s="166"/>
      <c r="E321" s="166"/>
      <c r="G321" s="167" t="s">
        <v>807</v>
      </c>
      <c r="H321" s="167"/>
      <c r="I321" s="167" t="s">
        <v>816</v>
      </c>
      <c r="J321" s="167"/>
      <c r="K321" s="166" t="s">
        <v>817</v>
      </c>
      <c r="N321" s="166"/>
    </row>
    <row r="322" spans="1:14" ht="12" hidden="1" customHeight="1" x14ac:dyDescent="0.2">
      <c r="A322" s="166"/>
      <c r="B322" s="166"/>
      <c r="C322" s="166"/>
      <c r="D322" s="166"/>
      <c r="E322" s="166"/>
      <c r="G322" s="167" t="s">
        <v>807</v>
      </c>
      <c r="H322" s="167"/>
      <c r="I322" s="167" t="s">
        <v>818</v>
      </c>
      <c r="J322" s="167"/>
      <c r="K322" s="166" t="s">
        <v>819</v>
      </c>
      <c r="N322" s="166"/>
    </row>
    <row r="323" spans="1:14" ht="12" hidden="1" customHeight="1" x14ac:dyDescent="0.2">
      <c r="A323" s="166"/>
      <c r="B323" s="166"/>
      <c r="C323" s="166"/>
      <c r="D323" s="166"/>
      <c r="E323" s="166"/>
      <c r="G323" s="167" t="s">
        <v>807</v>
      </c>
      <c r="H323" s="167"/>
      <c r="I323" s="167" t="s">
        <v>820</v>
      </c>
      <c r="J323" s="167"/>
      <c r="K323" s="166" t="s">
        <v>821</v>
      </c>
      <c r="N323" s="166"/>
    </row>
    <row r="324" spans="1:14" ht="12" hidden="1" customHeight="1" x14ac:dyDescent="0.2">
      <c r="A324" s="166"/>
      <c r="B324" s="166"/>
      <c r="C324" s="166"/>
      <c r="D324" s="166"/>
      <c r="E324" s="166"/>
      <c r="G324" s="167" t="s">
        <v>807</v>
      </c>
      <c r="H324" s="167"/>
      <c r="I324" s="167" t="s">
        <v>822</v>
      </c>
      <c r="J324" s="167"/>
      <c r="K324" s="166" t="s">
        <v>823</v>
      </c>
      <c r="N324" s="166"/>
    </row>
    <row r="325" spans="1:14" ht="12" hidden="1" customHeight="1" x14ac:dyDescent="0.2">
      <c r="A325" s="166"/>
      <c r="B325" s="166"/>
      <c r="C325" s="166"/>
      <c r="D325" s="166"/>
      <c r="E325" s="166"/>
      <c r="G325" s="167" t="s">
        <v>807</v>
      </c>
      <c r="H325" s="167"/>
      <c r="I325" s="167" t="s">
        <v>824</v>
      </c>
      <c r="J325" s="167"/>
      <c r="K325" s="166" t="s">
        <v>825</v>
      </c>
      <c r="N325" s="166"/>
    </row>
    <row r="326" spans="1:14" ht="12" customHeight="1" x14ac:dyDescent="0.2">
      <c r="A326" s="166"/>
      <c r="B326" s="166"/>
      <c r="C326" s="166"/>
      <c r="D326" s="166"/>
      <c r="E326" s="166"/>
      <c r="G326" s="166"/>
      <c r="H326" s="166"/>
      <c r="I326" s="167"/>
      <c r="J326" s="167"/>
      <c r="K326" s="166"/>
      <c r="N326" s="166"/>
    </row>
    <row r="327" spans="1:14" ht="12" customHeight="1" x14ac:dyDescent="0.2">
      <c r="A327" s="166"/>
      <c r="B327" s="168" t="s">
        <v>826</v>
      </c>
      <c r="C327" s="164" t="s">
        <v>827</v>
      </c>
      <c r="D327" s="166"/>
      <c r="E327" s="166"/>
      <c r="G327" s="168" t="s">
        <v>826</v>
      </c>
      <c r="H327" s="168"/>
      <c r="I327" s="168">
        <v>8</v>
      </c>
      <c r="J327" s="168"/>
      <c r="K327" s="170" t="s">
        <v>828</v>
      </c>
      <c r="M327" s="249">
        <f>M329+M341</f>
        <v>0</v>
      </c>
      <c r="N327" s="166"/>
    </row>
    <row r="328" spans="1:14" ht="12" customHeight="1" x14ac:dyDescent="0.2">
      <c r="A328" s="166"/>
      <c r="B328" s="166"/>
      <c r="C328" s="166"/>
      <c r="D328" s="166"/>
      <c r="E328" s="166"/>
      <c r="G328" s="166"/>
      <c r="H328" s="166"/>
      <c r="I328" s="167"/>
      <c r="J328" s="167"/>
      <c r="K328" s="166"/>
      <c r="N328" s="166"/>
    </row>
    <row r="329" spans="1:14" ht="12" customHeight="1" x14ac:dyDescent="0.2">
      <c r="A329" s="166"/>
      <c r="B329" s="166"/>
      <c r="C329" s="167" t="s">
        <v>829</v>
      </c>
      <c r="D329" s="166" t="s">
        <v>830</v>
      </c>
      <c r="E329" s="166"/>
      <c r="G329" s="166"/>
      <c r="H329" s="166"/>
      <c r="I329" s="166"/>
      <c r="J329" s="166"/>
      <c r="K329" s="166"/>
      <c r="M329" s="246">
        <f>L330+L333</f>
        <v>0</v>
      </c>
      <c r="N329" s="166"/>
    </row>
    <row r="330" spans="1:14" ht="12" hidden="1" customHeight="1" x14ac:dyDescent="0.35">
      <c r="A330" s="166"/>
      <c r="B330" s="166"/>
      <c r="C330" s="166"/>
      <c r="D330" s="166"/>
      <c r="E330" s="166"/>
      <c r="G330" s="168" t="s">
        <v>829</v>
      </c>
      <c r="H330" s="168"/>
      <c r="I330" s="168" t="s">
        <v>831</v>
      </c>
      <c r="J330" s="168"/>
      <c r="K330" s="170" t="s">
        <v>832</v>
      </c>
      <c r="L330" s="250">
        <f>SUM(L331:L332)</f>
        <v>0</v>
      </c>
      <c r="N330" s="166"/>
    </row>
    <row r="331" spans="1:14" ht="12" hidden="1" customHeight="1" x14ac:dyDescent="0.2">
      <c r="A331" s="166"/>
      <c r="B331" s="166"/>
      <c r="C331" s="166"/>
      <c r="D331" s="166"/>
      <c r="E331" s="166"/>
      <c r="G331" s="167" t="s">
        <v>829</v>
      </c>
      <c r="H331" s="167"/>
      <c r="I331" s="167" t="s">
        <v>833</v>
      </c>
      <c r="J331" s="167"/>
      <c r="K331" s="166" t="s">
        <v>834</v>
      </c>
      <c r="N331" s="166"/>
    </row>
    <row r="332" spans="1:14" ht="12" hidden="1" customHeight="1" x14ac:dyDescent="0.2">
      <c r="A332" s="166"/>
      <c r="B332" s="166"/>
      <c r="C332" s="166"/>
      <c r="D332" s="166"/>
      <c r="E332" s="166"/>
      <c r="G332" s="167" t="s">
        <v>829</v>
      </c>
      <c r="H332" s="167"/>
      <c r="I332" s="167" t="s">
        <v>835</v>
      </c>
      <c r="J332" s="167"/>
      <c r="K332" s="166" t="s">
        <v>836</v>
      </c>
      <c r="N332" s="166"/>
    </row>
    <row r="333" spans="1:14" ht="12" hidden="1" customHeight="1" x14ac:dyDescent="0.35">
      <c r="A333" s="166"/>
      <c r="B333" s="166"/>
      <c r="C333" s="166"/>
      <c r="D333" s="166"/>
      <c r="E333" s="166"/>
      <c r="G333" s="168" t="s">
        <v>829</v>
      </c>
      <c r="H333" s="168"/>
      <c r="I333" s="168" t="s">
        <v>837</v>
      </c>
      <c r="J333" s="168"/>
      <c r="K333" s="170" t="s">
        <v>838</v>
      </c>
      <c r="L333" s="250">
        <f>SUM(L334:L340)</f>
        <v>0</v>
      </c>
      <c r="N333" s="166"/>
    </row>
    <row r="334" spans="1:14" ht="12" hidden="1" customHeight="1" x14ac:dyDescent="0.2">
      <c r="A334" s="166"/>
      <c r="B334" s="166"/>
      <c r="C334" s="166"/>
      <c r="D334" s="166"/>
      <c r="E334" s="166"/>
      <c r="G334" s="167" t="s">
        <v>829</v>
      </c>
      <c r="H334" s="167"/>
      <c r="I334" s="167" t="s">
        <v>839</v>
      </c>
      <c r="J334" s="167"/>
      <c r="K334" s="166" t="s">
        <v>840</v>
      </c>
      <c r="N334" s="166"/>
    </row>
    <row r="335" spans="1:14" ht="12" hidden="1" customHeight="1" x14ac:dyDescent="0.2">
      <c r="A335" s="166"/>
      <c r="B335" s="166"/>
      <c r="C335" s="166"/>
      <c r="D335" s="166"/>
      <c r="E335" s="166"/>
      <c r="G335" s="167" t="s">
        <v>829</v>
      </c>
      <c r="H335" s="167"/>
      <c r="I335" s="167" t="s">
        <v>841</v>
      </c>
      <c r="J335" s="167"/>
      <c r="K335" s="166" t="s">
        <v>842</v>
      </c>
      <c r="N335" s="166"/>
    </row>
    <row r="336" spans="1:14" ht="12" hidden="1" customHeight="1" x14ac:dyDescent="0.2">
      <c r="A336" s="166"/>
      <c r="B336" s="166"/>
      <c r="C336" s="166"/>
      <c r="D336" s="166"/>
      <c r="E336" s="166"/>
      <c r="G336" s="167" t="s">
        <v>829</v>
      </c>
      <c r="H336" s="167"/>
      <c r="I336" s="167" t="s">
        <v>843</v>
      </c>
      <c r="J336" s="167"/>
      <c r="K336" s="166" t="s">
        <v>844</v>
      </c>
      <c r="N336" s="166"/>
    </row>
    <row r="337" spans="1:14" ht="12" hidden="1" customHeight="1" x14ac:dyDescent="0.2">
      <c r="A337" s="166"/>
      <c r="B337" s="166"/>
      <c r="C337" s="166"/>
      <c r="D337" s="166"/>
      <c r="E337" s="166"/>
      <c r="G337" s="167" t="s">
        <v>829</v>
      </c>
      <c r="H337" s="167"/>
      <c r="I337" s="167" t="s">
        <v>845</v>
      </c>
      <c r="J337" s="167"/>
      <c r="K337" s="166" t="s">
        <v>846</v>
      </c>
      <c r="N337" s="166"/>
    </row>
    <row r="338" spans="1:14" ht="12" hidden="1" customHeight="1" x14ac:dyDescent="0.2">
      <c r="A338" s="166"/>
      <c r="B338" s="166"/>
      <c r="C338" s="166"/>
      <c r="D338" s="166"/>
      <c r="E338" s="166"/>
      <c r="G338" s="167" t="s">
        <v>829</v>
      </c>
      <c r="H338" s="167"/>
      <c r="I338" s="167" t="s">
        <v>847</v>
      </c>
      <c r="J338" s="167"/>
      <c r="K338" s="166" t="s">
        <v>848</v>
      </c>
      <c r="N338" s="166"/>
    </row>
    <row r="339" spans="1:14" ht="12" hidden="1" customHeight="1" x14ac:dyDescent="0.2">
      <c r="A339" s="166"/>
      <c r="B339" s="166"/>
      <c r="C339" s="166"/>
      <c r="D339" s="166"/>
      <c r="E339" s="166"/>
      <c r="G339" s="167" t="s">
        <v>829</v>
      </c>
      <c r="H339" s="167"/>
      <c r="I339" s="167" t="s">
        <v>849</v>
      </c>
      <c r="J339" s="167"/>
      <c r="K339" s="166" t="s">
        <v>850</v>
      </c>
      <c r="N339" s="166"/>
    </row>
    <row r="340" spans="1:14" ht="12" hidden="1" customHeight="1" x14ac:dyDescent="0.2">
      <c r="A340" s="166"/>
      <c r="B340" s="166"/>
      <c r="C340" s="166"/>
      <c r="D340" s="166"/>
      <c r="E340" s="166"/>
      <c r="G340" s="167" t="s">
        <v>829</v>
      </c>
      <c r="H340" s="167"/>
      <c r="I340" s="167" t="s">
        <v>851</v>
      </c>
      <c r="J340" s="167"/>
      <c r="K340" s="166" t="s">
        <v>852</v>
      </c>
      <c r="N340" s="166"/>
    </row>
    <row r="341" spans="1:14" ht="12" customHeight="1" x14ac:dyDescent="0.2">
      <c r="A341" s="166"/>
      <c r="B341" s="166"/>
      <c r="C341" s="167" t="s">
        <v>853</v>
      </c>
      <c r="D341" s="166" t="s">
        <v>854</v>
      </c>
      <c r="E341" s="166"/>
      <c r="G341" s="166"/>
      <c r="H341" s="166"/>
      <c r="I341" s="167"/>
      <c r="J341" s="167"/>
      <c r="K341" s="166"/>
      <c r="M341" s="246">
        <f>L342+L345</f>
        <v>0</v>
      </c>
      <c r="N341" s="166"/>
    </row>
    <row r="342" spans="1:14" ht="12" hidden="1" customHeight="1" x14ac:dyDescent="0.2">
      <c r="A342" s="166"/>
      <c r="B342" s="166"/>
      <c r="C342" s="166"/>
      <c r="D342" s="166"/>
      <c r="E342" s="166"/>
      <c r="G342" s="168" t="s">
        <v>853</v>
      </c>
      <c r="H342" s="168"/>
      <c r="I342" s="168" t="s">
        <v>831</v>
      </c>
      <c r="J342" s="168"/>
      <c r="K342" s="170" t="s">
        <v>832</v>
      </c>
      <c r="L342" s="245">
        <f>SUM(L343:L344)</f>
        <v>0</v>
      </c>
      <c r="N342" s="166"/>
    </row>
    <row r="343" spans="1:14" ht="12" hidden="1" customHeight="1" x14ac:dyDescent="0.2">
      <c r="A343" s="166"/>
      <c r="B343" s="166"/>
      <c r="C343" s="166"/>
      <c r="D343" s="166"/>
      <c r="E343" s="166"/>
      <c r="F343" s="166"/>
      <c r="G343" s="167" t="s">
        <v>853</v>
      </c>
      <c r="H343" s="167"/>
      <c r="I343" s="167" t="s">
        <v>855</v>
      </c>
      <c r="J343" s="167"/>
      <c r="K343" s="166" t="s">
        <v>856</v>
      </c>
      <c r="N343" s="166"/>
    </row>
    <row r="344" spans="1:14" ht="12" hidden="1" customHeight="1" x14ac:dyDescent="0.2">
      <c r="A344" s="166"/>
      <c r="B344" s="166"/>
      <c r="C344" s="166"/>
      <c r="D344" s="166"/>
      <c r="E344" s="166"/>
      <c r="F344" s="166"/>
      <c r="G344" s="167" t="s">
        <v>853</v>
      </c>
      <c r="H344" s="167"/>
      <c r="I344" s="167" t="s">
        <v>857</v>
      </c>
      <c r="J344" s="167"/>
      <c r="K344" s="166" t="s">
        <v>858</v>
      </c>
      <c r="N344" s="166"/>
    </row>
    <row r="345" spans="1:14" ht="12" hidden="1" customHeight="1" x14ac:dyDescent="0.2">
      <c r="A345" s="166"/>
      <c r="B345" s="166"/>
      <c r="C345" s="166"/>
      <c r="D345" s="166"/>
      <c r="E345" s="166"/>
      <c r="F345" s="166"/>
      <c r="G345" s="168" t="s">
        <v>853</v>
      </c>
      <c r="H345" s="168"/>
      <c r="I345" s="168" t="s">
        <v>837</v>
      </c>
      <c r="J345" s="168"/>
      <c r="K345" s="170" t="s">
        <v>838</v>
      </c>
      <c r="L345" s="245">
        <f>SUM(L346)</f>
        <v>0</v>
      </c>
      <c r="N345" s="166"/>
    </row>
    <row r="346" spans="1:14" ht="12" hidden="1" customHeight="1" x14ac:dyDescent="0.2">
      <c r="A346" s="166"/>
      <c r="B346" s="166"/>
      <c r="C346" s="166"/>
      <c r="D346" s="166"/>
      <c r="E346" s="166"/>
      <c r="F346" s="166"/>
      <c r="G346" s="167" t="s">
        <v>853</v>
      </c>
      <c r="H346" s="167"/>
      <c r="I346" s="167" t="s">
        <v>859</v>
      </c>
      <c r="J346" s="167"/>
      <c r="K346" s="166" t="s">
        <v>860</v>
      </c>
      <c r="N346" s="166"/>
    </row>
    <row r="347" spans="1:14" ht="12" customHeight="1" x14ac:dyDescent="0.2">
      <c r="A347" s="166"/>
      <c r="B347" s="166"/>
      <c r="C347" s="166"/>
      <c r="D347" s="166"/>
      <c r="E347" s="166"/>
      <c r="F347" s="166"/>
      <c r="G347" s="166"/>
      <c r="H347" s="166"/>
      <c r="I347" s="167"/>
      <c r="J347" s="167"/>
      <c r="K347" s="166"/>
      <c r="N347" s="166"/>
    </row>
    <row r="348" spans="1:14" ht="12" customHeight="1" x14ac:dyDescent="0.35">
      <c r="A348" s="166"/>
      <c r="B348" s="168" t="s">
        <v>861</v>
      </c>
      <c r="C348" s="164" t="s">
        <v>862</v>
      </c>
      <c r="D348" s="164"/>
      <c r="E348" s="164"/>
      <c r="F348" s="166"/>
      <c r="G348" s="168" t="s">
        <v>861</v>
      </c>
      <c r="H348" s="168"/>
      <c r="I348" s="168" t="s">
        <v>863</v>
      </c>
      <c r="J348" s="168"/>
      <c r="K348" s="170" t="s">
        <v>862</v>
      </c>
      <c r="L348" s="250">
        <f>SUM(L349:L350)</f>
        <v>0</v>
      </c>
      <c r="M348" s="249">
        <f>L348</f>
        <v>0</v>
      </c>
      <c r="N348" s="166"/>
    </row>
    <row r="349" spans="1:14" ht="12" hidden="1" customHeight="1" x14ac:dyDescent="0.2">
      <c r="A349" s="166"/>
      <c r="B349" s="166"/>
      <c r="C349" s="166"/>
      <c r="D349" s="166"/>
      <c r="E349" s="166"/>
      <c r="F349" s="166"/>
      <c r="G349" s="167" t="s">
        <v>861</v>
      </c>
      <c r="H349" s="167"/>
      <c r="I349" s="167" t="s">
        <v>864</v>
      </c>
      <c r="J349" s="167"/>
      <c r="K349" s="166" t="s">
        <v>865</v>
      </c>
      <c r="N349" s="166"/>
    </row>
    <row r="350" spans="1:14" ht="12" hidden="1" customHeight="1" x14ac:dyDescent="0.2">
      <c r="A350" s="166"/>
      <c r="B350" s="166"/>
      <c r="C350" s="166"/>
      <c r="D350" s="166"/>
      <c r="E350" s="166" t="s">
        <v>413</v>
      </c>
      <c r="F350" s="166"/>
      <c r="G350" s="167" t="s">
        <v>861</v>
      </c>
      <c r="H350" s="167"/>
      <c r="I350" s="167" t="s">
        <v>866</v>
      </c>
      <c r="J350" s="167"/>
      <c r="K350" s="166" t="s">
        <v>867</v>
      </c>
      <c r="N350" s="166"/>
    </row>
    <row r="351" spans="1:14" ht="12" customHeight="1" x14ac:dyDescent="0.2">
      <c r="A351" s="166"/>
      <c r="B351" s="166"/>
      <c r="C351" s="166"/>
      <c r="D351" s="166"/>
      <c r="E351" s="166"/>
      <c r="F351" s="166"/>
      <c r="G351" s="166"/>
      <c r="H351" s="166"/>
      <c r="I351" s="167"/>
      <c r="J351" s="167"/>
      <c r="K351" s="166"/>
      <c r="N351" s="166"/>
    </row>
    <row r="352" spans="1:14" ht="12" hidden="1" customHeight="1" x14ac:dyDescent="0.2">
      <c r="D352" s="164"/>
      <c r="E352" s="164"/>
      <c r="F352" s="164"/>
      <c r="G352" s="167" t="s">
        <v>413</v>
      </c>
      <c r="H352" s="167"/>
      <c r="I352" s="168">
        <v>9</v>
      </c>
      <c r="J352" s="168"/>
      <c r="K352" s="170" t="s">
        <v>371</v>
      </c>
      <c r="N352" s="166"/>
    </row>
    <row r="353" spans="1:17" ht="12" customHeight="1" x14ac:dyDescent="0.2">
      <c r="A353" s="164">
        <v>4</v>
      </c>
      <c r="B353" s="164" t="s">
        <v>868</v>
      </c>
      <c r="C353" s="166"/>
      <c r="D353" s="166"/>
      <c r="E353" s="166"/>
      <c r="F353" s="166"/>
      <c r="G353" s="167" t="s">
        <v>413</v>
      </c>
      <c r="H353" s="167"/>
      <c r="I353" s="168" t="s">
        <v>317</v>
      </c>
      <c r="J353" s="168"/>
      <c r="K353" s="170" t="s">
        <v>869</v>
      </c>
      <c r="L353" s="245">
        <f>SUM(L354:L355)</f>
        <v>0</v>
      </c>
      <c r="M353" s="246">
        <f>L353</f>
        <v>0</v>
      </c>
      <c r="N353" s="166"/>
    </row>
    <row r="354" spans="1:17" ht="12" hidden="1" customHeight="1" x14ac:dyDescent="0.2">
      <c r="A354" s="166"/>
      <c r="B354" s="166"/>
      <c r="C354" s="166"/>
      <c r="D354" s="166"/>
      <c r="E354" s="166"/>
      <c r="F354" s="166"/>
      <c r="G354" s="167">
        <v>4</v>
      </c>
      <c r="H354" s="167"/>
      <c r="I354" s="167" t="s">
        <v>870</v>
      </c>
      <c r="J354" s="167"/>
      <c r="K354" s="166" t="s">
        <v>871</v>
      </c>
      <c r="N354" s="166"/>
    </row>
    <row r="355" spans="1:17" ht="12" hidden="1" customHeight="1" x14ac:dyDescent="0.2">
      <c r="A355" s="166"/>
      <c r="B355" s="166"/>
      <c r="C355" s="166"/>
      <c r="D355" s="166"/>
      <c r="E355" s="166"/>
      <c r="F355" s="166"/>
      <c r="G355" s="167">
        <v>4</v>
      </c>
      <c r="H355" s="167"/>
      <c r="I355" s="167" t="s">
        <v>872</v>
      </c>
      <c r="J355" s="167"/>
      <c r="K355" s="166" t="s">
        <v>873</v>
      </c>
      <c r="L355" s="245">
        <f>'EGRESOS 31 DICIEMBRE 2019'!K167</f>
        <v>0</v>
      </c>
      <c r="N355" s="166"/>
    </row>
    <row r="356" spans="1:17" ht="12" hidden="1" customHeight="1" x14ac:dyDescent="0.2">
      <c r="N356" s="166"/>
      <c r="Q356" s="158"/>
    </row>
    <row r="357" spans="1:17" ht="12" customHeight="1" x14ac:dyDescent="0.2">
      <c r="N357" s="166"/>
      <c r="Q357" s="158"/>
    </row>
    <row r="358" spans="1:17" ht="12" customHeight="1" thickBot="1" x14ac:dyDescent="0.25">
      <c r="A358" s="295" t="s">
        <v>5</v>
      </c>
      <c r="B358" s="295"/>
      <c r="C358" s="295"/>
      <c r="D358" s="295"/>
      <c r="E358" s="295"/>
      <c r="F358" s="295"/>
      <c r="G358" s="171"/>
      <c r="H358" s="171"/>
      <c r="I358" s="169"/>
      <c r="J358" s="169"/>
      <c r="K358" s="171"/>
      <c r="M358" s="257">
        <f>M5+M238+M305+M353</f>
        <v>1273035.3030000001</v>
      </c>
      <c r="Q358" s="158"/>
    </row>
    <row r="362" spans="1:17" ht="12" customHeight="1" x14ac:dyDescent="0.2">
      <c r="M362" s="4"/>
    </row>
    <row r="363" spans="1:17" ht="12" customHeight="1" x14ac:dyDescent="0.2">
      <c r="A363" s="198"/>
      <c r="M363" s="85"/>
    </row>
    <row r="364" spans="1:17" ht="12" customHeight="1" x14ac:dyDescent="0.2">
      <c r="M364" s="4"/>
    </row>
    <row r="369" spans="1:1" ht="12" customHeight="1" x14ac:dyDescent="0.2">
      <c r="A369" s="4"/>
    </row>
    <row r="370" spans="1:1" ht="12" customHeight="1" x14ac:dyDescent="0.2">
      <c r="A370" s="85"/>
    </row>
    <row r="371" spans="1:1" ht="12" customHeight="1" x14ac:dyDescent="0.2">
      <c r="A371" s="4"/>
    </row>
  </sheetData>
  <mergeCells count="3">
    <mergeCell ref="A1:K1"/>
    <mergeCell ref="A3:M3"/>
    <mergeCell ref="A358:F358"/>
  </mergeCells>
  <printOptions horizontalCentered="1" verticalCentered="1"/>
  <pageMargins left="0.19685039370078741" right="0.19685039370078741" top="0.39370078740157483" bottom="0.39370078740157483" header="0" footer="0.19685039370078741"/>
  <pageSetup scale="80" orientation="portrait" horizontalDpi="4294967293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INGRESOS 31 DICIEMBRE 2019</vt:lpstr>
      <vt:lpstr>EGRESOS 31 DICIEMBRE 2019</vt:lpstr>
      <vt:lpstr>ESTADO DE ORIGEN Y APLICACION</vt:lpstr>
      <vt:lpstr>CLASIFICACION ECONOMICA </vt:lpstr>
      <vt:lpstr>'CLASIFICACION ECONOMICA '!AREA</vt:lpstr>
      <vt:lpstr>'CLASIFICACION ECONOMICA '!Títulos_a_imprimir</vt:lpstr>
      <vt:lpstr>'EGRESOS 31 DICIEMBRE 2019'!Títulos_a_imprimir</vt:lpstr>
      <vt:lpstr>'ESTADO DE ORIGEN Y APLICACION'!Títulos_a_imprimir</vt:lpstr>
      <vt:lpstr>'INGRESOS 31 DICIEMBRE 2019'!Títulos_a_imprimir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Evelyn</cp:lastModifiedBy>
  <cp:lastPrinted>2020-01-23T16:08:53Z</cp:lastPrinted>
  <dcterms:created xsi:type="dcterms:W3CDTF">2005-02-01T15:11:44Z</dcterms:created>
  <dcterms:modified xsi:type="dcterms:W3CDTF">2020-01-24T16:54:22Z</dcterms:modified>
</cp:coreProperties>
</file>